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426"/>
  <workbookPr defaultThemeVersion="124226"/>
  <mc:AlternateContent xmlns:mc="http://schemas.openxmlformats.org/markup-compatibility/2006">
    <mc:Choice Requires="x15">
      <x15ac:absPath xmlns:x15ac="http://schemas.microsoft.com/office/spreadsheetml/2010/11/ac" url="G:\"/>
    </mc:Choice>
  </mc:AlternateContent>
  <bookViews>
    <workbookView xWindow="0" yWindow="0" windowWidth="28800" windowHeight="12210"/>
  </bookViews>
  <sheets>
    <sheet name="TANAH" sheetId="1" r:id="rId1"/>
  </sheets>
  <definedNames>
    <definedName name="_xlnm.Print_Area" localSheetId="0">TANAH!$A$1:$AT$75</definedName>
    <definedName name="_xlnm.Print_Titles" localSheetId="0">TANAH!$3:$3</definedName>
  </definedNames>
  <calcPr calcId="162913"/>
</workbook>
</file>

<file path=xl/calcChain.xml><?xml version="1.0" encoding="utf-8"?>
<calcChain xmlns="http://schemas.openxmlformats.org/spreadsheetml/2006/main">
  <c r="I37" i="1" l="1"/>
  <c r="I8" i="1"/>
  <c r="I7" i="1"/>
  <c r="I35" i="1" l="1"/>
  <c r="I34" i="1"/>
  <c r="I9" i="1"/>
  <c r="E9" i="1"/>
  <c r="I54" i="1" l="1"/>
  <c r="I30" i="1" l="1"/>
  <c r="I56" i="1"/>
  <c r="I67" i="1"/>
  <c r="I68" i="1"/>
  <c r="I65" i="1" l="1"/>
  <c r="E65" i="1"/>
  <c r="E56" i="1"/>
  <c r="H53" i="1" l="1"/>
  <c r="I53" i="1" s="1"/>
  <c r="E53" i="1"/>
  <c r="E73" i="1" s="1"/>
  <c r="I43" i="1"/>
  <c r="F73" i="1"/>
  <c r="G66" i="1"/>
  <c r="G67" i="1"/>
  <c r="G68" i="1"/>
  <c r="G65" i="1"/>
  <c r="G54" i="1"/>
  <c r="G55" i="1"/>
  <c r="G56" i="1"/>
  <c r="G57" i="1"/>
  <c r="I55" i="1"/>
  <c r="G53" i="1" l="1"/>
  <c r="I66" i="1"/>
  <c r="B66" i="1"/>
  <c r="B67" i="1" s="1"/>
  <c r="B68" i="1" s="1"/>
  <c r="B69" i="1" s="1"/>
  <c r="B70" i="1" s="1"/>
  <c r="B71" i="1" s="1"/>
  <c r="B72" i="1" s="1"/>
  <c r="B54" i="1"/>
  <c r="B55" i="1" s="1"/>
  <c r="B56" i="1" s="1"/>
  <c r="B57" i="1" s="1"/>
  <c r="B58" i="1" s="1"/>
  <c r="B59" i="1" s="1"/>
  <c r="B60" i="1" s="1"/>
  <c r="B61" i="1" s="1"/>
  <c r="B62" i="1" s="1"/>
  <c r="B63" i="1" s="1"/>
  <c r="I12" i="1" l="1"/>
  <c r="I36" i="1" l="1"/>
  <c r="I45" i="1" l="1"/>
  <c r="I38" i="1" l="1"/>
  <c r="I32" i="1"/>
  <c r="I28" i="1"/>
  <c r="I14" i="1"/>
  <c r="I10" i="1"/>
  <c r="H46" i="1" l="1"/>
  <c r="I46" i="1" l="1"/>
  <c r="I73" i="1" s="1"/>
  <c r="H73" i="1"/>
  <c r="B44" i="1"/>
  <c r="B45" i="1" s="1"/>
  <c r="B46" i="1" s="1"/>
  <c r="B47" i="1" s="1"/>
  <c r="B48" i="1" s="1"/>
  <c r="B49" i="1" s="1"/>
  <c r="B50" i="1" s="1"/>
  <c r="B51" i="1" s="1"/>
  <c r="B35" i="1"/>
  <c r="B36" i="1" s="1"/>
  <c r="B37" i="1" s="1"/>
  <c r="B38" i="1" s="1"/>
  <c r="B39" i="1" s="1"/>
  <c r="B40" i="1" s="1"/>
  <c r="B41" i="1" s="1"/>
  <c r="B29" i="1"/>
  <c r="B30" i="1" s="1"/>
  <c r="B31" i="1" s="1"/>
  <c r="B32" i="1" s="1"/>
  <c r="B8" i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G46" i="1" l="1"/>
  <c r="G45" i="1"/>
  <c r="G44" i="1"/>
  <c r="G38" i="1"/>
  <c r="G37" i="1"/>
  <c r="G36" i="1"/>
  <c r="G35" i="1"/>
  <c r="G34" i="1"/>
  <c r="G43" i="1"/>
  <c r="G32" i="1" l="1"/>
  <c r="G31" i="1"/>
  <c r="G30" i="1"/>
  <c r="G29" i="1"/>
  <c r="G28" i="1"/>
  <c r="G14" i="1"/>
  <c r="G13" i="1"/>
  <c r="G12" i="1"/>
  <c r="G11" i="1"/>
  <c r="G10" i="1"/>
  <c r="G9" i="1"/>
  <c r="G8" i="1"/>
  <c r="G7" i="1"/>
  <c r="G73" i="1" l="1"/>
</calcChain>
</file>

<file path=xl/sharedStrings.xml><?xml version="1.0" encoding="utf-8"?>
<sst xmlns="http://schemas.openxmlformats.org/spreadsheetml/2006/main" count="143" uniqueCount="109">
  <si>
    <t>Keterangan</t>
  </si>
  <si>
    <t>Nama Bendungan</t>
  </si>
  <si>
    <t>Bendungan Program Lanjutan</t>
  </si>
  <si>
    <t>Kuningan</t>
  </si>
  <si>
    <t>Bendo</t>
  </si>
  <si>
    <t>Gongseng</t>
  </si>
  <si>
    <t>Tukul</t>
  </si>
  <si>
    <t>Tugu</t>
  </si>
  <si>
    <t>Gondang</t>
  </si>
  <si>
    <t>Pidekso</t>
  </si>
  <si>
    <t>Keureuto</t>
  </si>
  <si>
    <t>Logung</t>
  </si>
  <si>
    <t>Karian</t>
  </si>
  <si>
    <t>Sei Gong</t>
  </si>
  <si>
    <t>Sindangheula</t>
  </si>
  <si>
    <t>Rukoh</t>
  </si>
  <si>
    <t>Ciawi</t>
  </si>
  <si>
    <t>Sukamahi</t>
  </si>
  <si>
    <t>Cipanas</t>
  </si>
  <si>
    <t>Leuwikeris</t>
  </si>
  <si>
    <t>Lausimeme</t>
  </si>
  <si>
    <t>Bener</t>
  </si>
  <si>
    <t>Total</t>
  </si>
  <si>
    <t>Sudah Bebas (Ha)</t>
  </si>
  <si>
    <t>No</t>
  </si>
  <si>
    <t>Jatigede</t>
  </si>
  <si>
    <t>Jalan Lingkar Waduk Jatigede dan Lahan Pengganti Kawasan Hutan</t>
  </si>
  <si>
    <t>Belum Bebas (Ha)</t>
  </si>
  <si>
    <t xml:space="preserve">Belanja Modal Tanah </t>
  </si>
  <si>
    <t>Tanah sudah Bebas</t>
  </si>
  <si>
    <t>masih proses studi apprisal oleh KJPP</t>
  </si>
  <si>
    <t>Kebutuhan Tanah yang harus dibebaskan (Ha)</t>
  </si>
  <si>
    <t>Bendungan Baru di TA. 2015</t>
  </si>
  <si>
    <t>Bendungan Baru di TA. 2016</t>
  </si>
  <si>
    <t>Bendungan Baru di TA. 2017</t>
  </si>
  <si>
    <t>Pemprop Aceh sudah tidak sanggup lagi membebaskan tanah</t>
  </si>
  <si>
    <t>Sisa kebutuhan tanah akan dipenuhi oleh Pemkab Kudus</t>
  </si>
  <si>
    <t>Penyediaan tanah oleh BP Batam</t>
  </si>
  <si>
    <t>Way Sekampung</t>
  </si>
  <si>
    <t>Komering II/Tigadihaji</t>
  </si>
  <si>
    <t>*</t>
  </si>
  <si>
    <t>Belanja Operasional Pengadaan Tanah Berdasarkan Peraturan Menteri Keuangan Nomor 10/PMK.02/2016</t>
  </si>
  <si>
    <t>Belanja Operasional Pengadaan Tanah (*)</t>
  </si>
  <si>
    <t>Kebutuhan Dana (Rp)</t>
  </si>
  <si>
    <t>Semantok</t>
  </si>
  <si>
    <t>Sadawarna</t>
  </si>
  <si>
    <t>Randugunting</t>
  </si>
  <si>
    <t>Tiro</t>
  </si>
  <si>
    <t>Bendungan Baru di TA. 2018</t>
  </si>
  <si>
    <t>Bendungan Baru di TA. 2019</t>
  </si>
  <si>
    <t>Jragung</t>
  </si>
  <si>
    <t>Matenggeng</t>
  </si>
  <si>
    <t>Rokan Kiri</t>
  </si>
  <si>
    <t>Bagong</t>
  </si>
  <si>
    <t>Margatiga</t>
  </si>
  <si>
    <t>Penyediaan tanah sharing oleh Pemprop Aceh</t>
  </si>
  <si>
    <t>Masih proses LARAP</t>
  </si>
  <si>
    <t>Akhir tahun 2016 bebas semua</t>
  </si>
  <si>
    <t>Pengurusan Inventarisasi tegakan dan penyiapan lahan resetllment</t>
  </si>
  <si>
    <t>Bidang</t>
  </si>
  <si>
    <t>Nilai (Rp.M)</t>
  </si>
  <si>
    <t>Tanggal</t>
  </si>
  <si>
    <t>Titab</t>
  </si>
  <si>
    <t>Marangkayu</t>
  </si>
  <si>
    <t>Teritip</t>
  </si>
  <si>
    <t>Karalloe</t>
  </si>
  <si>
    <t>Raknamo</t>
  </si>
  <si>
    <t>Lolak</t>
  </si>
  <si>
    <t>Bintang Bano</t>
  </si>
  <si>
    <t>Tanju</t>
  </si>
  <si>
    <t>oleh pemkab dan pemprov</t>
  </si>
  <si>
    <t>Mila</t>
  </si>
  <si>
    <t>Paselloreng</t>
  </si>
  <si>
    <t>Rotiklot</t>
  </si>
  <si>
    <t>Tapin</t>
  </si>
  <si>
    <t>Kuwil Kawangkoan</t>
  </si>
  <si>
    <t>Ladongi</t>
  </si>
  <si>
    <t>Napun Gete</t>
  </si>
  <si>
    <t>Way Apu</t>
  </si>
  <si>
    <t>Baliem</t>
  </si>
  <si>
    <t>Sidan</t>
  </si>
  <si>
    <t>Pamukkulu</t>
  </si>
  <si>
    <t>Temef</t>
  </si>
  <si>
    <t>(kawasan hutan)</t>
  </si>
  <si>
    <t>Telagawaja</t>
  </si>
  <si>
    <t>Mbay</t>
  </si>
  <si>
    <t>Manikin</t>
  </si>
  <si>
    <t>Riam Kiwa</t>
  </si>
  <si>
    <t>Bolango Hulu</t>
  </si>
  <si>
    <t>Meninting</t>
  </si>
  <si>
    <t>Lambakan</t>
  </si>
  <si>
    <t>Pelosika</t>
  </si>
  <si>
    <t>Jenelata</t>
  </si>
  <si>
    <t>Kolhua</t>
  </si>
  <si>
    <t>Januari</t>
  </si>
  <si>
    <t>Februari</t>
  </si>
  <si>
    <t>Maret</t>
  </si>
  <si>
    <t>April</t>
  </si>
  <si>
    <t>Mei</t>
  </si>
  <si>
    <t>Juni</t>
  </si>
  <si>
    <t>Juli</t>
  </si>
  <si>
    <t>Agustus</t>
  </si>
  <si>
    <t>September</t>
  </si>
  <si>
    <t>Oktober</t>
  </si>
  <si>
    <t>November</t>
  </si>
  <si>
    <t>Desember</t>
  </si>
  <si>
    <t xml:space="preserve">  </t>
  </si>
  <si>
    <t>USULAN KEBUTUHAN TANAH PUSAT BENDUNGAN YANG AKAN DIBIAYAI OLEH LMAN</t>
  </si>
  <si>
    <t>Rencana Pembayaran Tahun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</si>
</sst>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</numFmts>
  <fonts count="8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4"/>
      <color rgb="FFFF0000"/>
      <name val="Calibri"/>
      <family val="2"/>
      <scheme val="minor"/>
    </font>
    <font>
      <u/>
      <sz val="14"/>
      <color theme="1"/>
      <name val="Calibri"/>
      <family val="2"/>
      <scheme val="minor"/>
    </font>
    <font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</borders>
  <cellStyleXfs count="6">
    <xf numFmtId="0" fontId="0" fillId="0" borderId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" fillId="0" borderId="0"/>
    <xf numFmtId="0" fontId="2" fillId="0" borderId="0"/>
    <xf numFmtId="43" fontId="4" fillId="0" borderId="0" applyFont="0" applyFill="0" applyBorder="0" applyAlignment="0" applyProtection="0"/>
  </cellStyleXfs>
  <cellXfs count="141">
    <xf numFmtId="0" fontId="0" fillId="0" borderId="0" xfId="0"/>
    <xf numFmtId="0" fontId="1" fillId="0" borderId="6" xfId="0" applyFont="1" applyBorder="1" applyAlignment="1">
      <alignment horizontal="center" vertical="center"/>
    </xf>
    <xf numFmtId="0" fontId="0" fillId="0" borderId="0" xfId="0" applyFont="1"/>
    <xf numFmtId="0" fontId="1" fillId="0" borderId="7" xfId="0" applyFont="1" applyBorder="1" applyAlignment="1">
      <alignment vertical="center"/>
    </xf>
    <xf numFmtId="164" fontId="1" fillId="0" borderId="6" xfId="5" applyNumberFormat="1" applyFont="1" applyBorder="1" applyAlignment="1"/>
    <xf numFmtId="0" fontId="1" fillId="0" borderId="6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left" vertical="center"/>
    </xf>
    <xf numFmtId="164" fontId="1" fillId="0" borderId="8" xfId="5" applyNumberFormat="1" applyFont="1" applyBorder="1" applyAlignment="1"/>
    <xf numFmtId="3" fontId="1" fillId="0" borderId="8" xfId="0" applyNumberFormat="1" applyFont="1" applyBorder="1" applyAlignment="1">
      <alignment horizontal="left" vertical="center" wrapText="1"/>
    </xf>
    <xf numFmtId="0" fontId="1" fillId="0" borderId="9" xfId="0" applyFont="1" applyBorder="1"/>
    <xf numFmtId="0" fontId="1" fillId="0" borderId="8" xfId="0" applyFont="1" applyBorder="1" applyAlignment="1">
      <alignment horizontal="left" wrapText="1"/>
    </xf>
    <xf numFmtId="0" fontId="1" fillId="0" borderId="9" xfId="0" applyFont="1" applyFill="1" applyBorder="1" applyAlignment="1">
      <alignment horizontal="left" vertical="center"/>
    </xf>
    <xf numFmtId="3" fontId="1" fillId="0" borderId="8" xfId="0" applyNumberFormat="1" applyFont="1" applyFill="1" applyBorder="1" applyAlignment="1">
      <alignment horizontal="left" vertical="center" wrapText="1"/>
    </xf>
    <xf numFmtId="0" fontId="0" fillId="0" borderId="0" xfId="0" applyFont="1" applyFill="1"/>
    <xf numFmtId="0" fontId="1" fillId="0" borderId="8" xfId="0" applyFont="1" applyFill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3" fontId="1" fillId="0" borderId="8" xfId="0" applyNumberFormat="1" applyFont="1" applyFill="1" applyBorder="1" applyAlignment="1">
      <alignment horizontal="left" vertical="top" wrapText="1"/>
    </xf>
    <xf numFmtId="0" fontId="0" fillId="0" borderId="0" xfId="0" applyFont="1" applyFill="1" applyAlignment="1">
      <alignment horizontal="left" vertical="center"/>
    </xf>
    <xf numFmtId="0" fontId="0" fillId="2" borderId="0" xfId="0" applyFont="1" applyFill="1" applyAlignment="1">
      <alignment horizontal="left" vertical="center"/>
    </xf>
    <xf numFmtId="0" fontId="0" fillId="2" borderId="0" xfId="0" applyFont="1" applyFill="1"/>
    <xf numFmtId="3" fontId="1" fillId="0" borderId="8" xfId="0" applyNumberFormat="1" applyFont="1" applyBorder="1"/>
    <xf numFmtId="0" fontId="1" fillId="0" borderId="8" xfId="0" applyFont="1" applyBorder="1"/>
    <xf numFmtId="43" fontId="1" fillId="0" borderId="5" xfId="5" applyFont="1" applyBorder="1" applyAlignment="1">
      <alignment horizontal="center" vertical="center"/>
    </xf>
    <xf numFmtId="3" fontId="0" fillId="0" borderId="0" xfId="0" applyNumberFormat="1" applyFont="1"/>
    <xf numFmtId="0" fontId="1" fillId="0" borderId="13" xfId="0" applyFont="1" applyFill="1" applyBorder="1" applyAlignment="1">
      <alignment horizontal="left" vertical="center"/>
    </xf>
    <xf numFmtId="164" fontId="1" fillId="0" borderId="12" xfId="5" applyNumberFormat="1" applyFont="1" applyBorder="1" applyAlignment="1"/>
    <xf numFmtId="3" fontId="1" fillId="0" borderId="12" xfId="0" applyNumberFormat="1" applyFont="1" applyFill="1" applyBorder="1" applyAlignment="1">
      <alignment horizontal="left" vertical="center" wrapText="1"/>
    </xf>
    <xf numFmtId="0" fontId="1" fillId="0" borderId="6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left" vertical="center"/>
    </xf>
    <xf numFmtId="3" fontId="1" fillId="0" borderId="6" xfId="0" applyNumberFormat="1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vertical="center"/>
    </xf>
    <xf numFmtId="0" fontId="1" fillId="0" borderId="7" xfId="0" applyFont="1" applyFill="1" applyBorder="1"/>
    <xf numFmtId="3" fontId="1" fillId="0" borderId="12" xfId="0" applyNumberFormat="1" applyFont="1" applyFill="1" applyBorder="1" applyAlignment="1">
      <alignment horizontal="left" wrapText="1"/>
    </xf>
    <xf numFmtId="0" fontId="1" fillId="0" borderId="6" xfId="0" applyFont="1" applyBorder="1" applyAlignment="1">
      <alignment horizontal="center"/>
    </xf>
    <xf numFmtId="0" fontId="1" fillId="0" borderId="7" xfId="0" applyFont="1" applyBorder="1"/>
    <xf numFmtId="164" fontId="1" fillId="0" borderId="6" xfId="5" applyNumberFormat="1" applyFont="1" applyBorder="1" applyAlignment="1">
      <alignment vertical="center"/>
    </xf>
    <xf numFmtId="43" fontId="1" fillId="0" borderId="8" xfId="5" applyFont="1" applyBorder="1"/>
    <xf numFmtId="164" fontId="0" fillId="0" borderId="0" xfId="5" applyNumberFormat="1" applyFont="1"/>
    <xf numFmtId="164" fontId="1" fillId="0" borderId="5" xfId="5" applyNumberFormat="1" applyFont="1" applyBorder="1" applyAlignment="1">
      <alignment horizontal="center" vertical="center" wrapText="1"/>
    </xf>
    <xf numFmtId="164" fontId="1" fillId="0" borderId="6" xfId="5" applyNumberFormat="1" applyFont="1" applyBorder="1" applyAlignment="1">
      <alignment horizontal="right" vertical="center"/>
    </xf>
    <xf numFmtId="164" fontId="1" fillId="0" borderId="6" xfId="5" applyNumberFormat="1" applyFont="1" applyBorder="1" applyAlignment="1">
      <alignment horizontal="right"/>
    </xf>
    <xf numFmtId="0" fontId="0" fillId="0" borderId="0" xfId="0" applyFont="1" applyAlignment="1">
      <alignment vertical="center"/>
    </xf>
    <xf numFmtId="43" fontId="1" fillId="0" borderId="6" xfId="5" quotePrefix="1" applyFont="1" applyBorder="1" applyAlignment="1">
      <alignment horizontal="left"/>
    </xf>
    <xf numFmtId="43" fontId="1" fillId="0" borderId="8" xfId="5" quotePrefix="1" applyFont="1" applyBorder="1" applyAlignment="1">
      <alignment horizontal="left"/>
    </xf>
    <xf numFmtId="43" fontId="1" fillId="0" borderId="12" xfId="5" quotePrefix="1" applyFont="1" applyBorder="1" applyAlignment="1">
      <alignment horizontal="left"/>
    </xf>
    <xf numFmtId="43" fontId="1" fillId="0" borderId="6" xfId="5" quotePrefix="1" applyFont="1" applyBorder="1" applyAlignment="1"/>
    <xf numFmtId="43" fontId="1" fillId="0" borderId="8" xfId="5" applyFont="1" applyBorder="1" applyAlignment="1">
      <alignment horizontal="left"/>
    </xf>
    <xf numFmtId="43" fontId="1" fillId="0" borderId="6" xfId="5" applyFont="1" applyBorder="1" applyAlignment="1">
      <alignment horizontal="left" vertical="center"/>
    </xf>
    <xf numFmtId="43" fontId="1" fillId="0" borderId="6" xfId="5" quotePrefix="1" applyFont="1" applyBorder="1" applyAlignment="1">
      <alignment horizontal="left" vertical="center"/>
    </xf>
    <xf numFmtId="43" fontId="1" fillId="0" borderId="8" xfId="5" applyFont="1" applyBorder="1" applyAlignment="1">
      <alignment horizontal="left" vertical="center"/>
    </xf>
    <xf numFmtId="43" fontId="1" fillId="0" borderId="8" xfId="5" applyFont="1" applyFill="1" applyBorder="1" applyAlignment="1">
      <alignment horizontal="left" vertical="center"/>
    </xf>
    <xf numFmtId="43" fontId="1" fillId="0" borderId="12" xfId="5" applyFont="1" applyFill="1" applyBorder="1" applyAlignment="1">
      <alignment horizontal="left" vertical="center"/>
    </xf>
    <xf numFmtId="43" fontId="1" fillId="0" borderId="6" xfId="5" applyFont="1" applyFill="1" applyBorder="1" applyAlignment="1">
      <alignment horizontal="left" vertical="center"/>
    </xf>
    <xf numFmtId="43" fontId="1" fillId="0" borderId="8" xfId="5" quotePrefix="1" applyFont="1" applyBorder="1" applyAlignment="1">
      <alignment horizontal="left" vertical="center"/>
    </xf>
    <xf numFmtId="43" fontId="1" fillId="0" borderId="6" xfId="5" applyFont="1" applyBorder="1" applyAlignment="1">
      <alignment horizontal="left"/>
    </xf>
    <xf numFmtId="43" fontId="1" fillId="0" borderId="6" xfId="5" applyFont="1" applyBorder="1" applyAlignment="1"/>
    <xf numFmtId="164" fontId="1" fillId="0" borderId="8" xfId="5" applyNumberFormat="1" applyFont="1" applyBorder="1" applyAlignment="1">
      <alignment vertical="center"/>
    </xf>
    <xf numFmtId="3" fontId="1" fillId="0" borderId="5" xfId="0" applyNumberFormat="1" applyFont="1" applyBorder="1" applyAlignment="1">
      <alignment vertical="center"/>
    </xf>
    <xf numFmtId="0" fontId="1" fillId="0" borderId="0" xfId="0" applyFont="1" applyFill="1" applyBorder="1"/>
    <xf numFmtId="2" fontId="0" fillId="0" borderId="0" xfId="0" applyNumberFormat="1" applyFont="1"/>
    <xf numFmtId="164" fontId="0" fillId="0" borderId="0" xfId="5" quotePrefix="1" applyNumberFormat="1" applyFont="1"/>
    <xf numFmtId="165" fontId="0" fillId="2" borderId="0" xfId="5" applyNumberFormat="1" applyFont="1" applyFill="1" applyAlignment="1">
      <alignment horizontal="left" vertical="center"/>
    </xf>
    <xf numFmtId="164" fontId="0" fillId="0" borderId="0" xfId="5" applyNumberFormat="1" applyFont="1" applyFill="1"/>
    <xf numFmtId="43" fontId="1" fillId="0" borderId="8" xfId="5" quotePrefix="1" applyFont="1" applyFill="1" applyBorder="1" applyAlignment="1">
      <alignment horizontal="left"/>
    </xf>
    <xf numFmtId="43" fontId="1" fillId="0" borderId="6" xfId="5" quotePrefix="1" applyFont="1" applyFill="1" applyBorder="1" applyAlignment="1">
      <alignment horizontal="left"/>
    </xf>
    <xf numFmtId="164" fontId="1" fillId="0" borderId="8" xfId="5" applyNumberFormat="1" applyFont="1" applyFill="1" applyBorder="1" applyAlignment="1"/>
    <xf numFmtId="3" fontId="1" fillId="0" borderId="8" xfId="0" applyNumberFormat="1" applyFont="1" applyBorder="1" applyAlignment="1">
      <alignment wrapText="1"/>
    </xf>
    <xf numFmtId="43" fontId="1" fillId="0" borderId="6" xfId="5" applyNumberFormat="1" applyFont="1" applyFill="1" applyBorder="1" applyAlignment="1">
      <alignment horizontal="left" vertical="center"/>
    </xf>
    <xf numFmtId="43" fontId="1" fillId="0" borderId="6" xfId="5" applyNumberFormat="1" applyFont="1" applyBorder="1" applyAlignment="1">
      <alignment horizontal="left" vertical="center"/>
    </xf>
    <xf numFmtId="43" fontId="1" fillId="0" borderId="8" xfId="5" applyNumberFormat="1" applyFont="1" applyBorder="1" applyAlignment="1">
      <alignment horizontal="left" vertical="center"/>
    </xf>
    <xf numFmtId="43" fontId="1" fillId="0" borderId="6" xfId="5" applyNumberFormat="1" applyFont="1" applyBorder="1" applyAlignment="1">
      <alignment horizontal="left"/>
    </xf>
    <xf numFmtId="164" fontId="1" fillId="0" borderId="8" xfId="5" applyNumberFormat="1" applyFont="1" applyBorder="1" applyAlignment="1">
      <alignment horizontal="center" vertical="center"/>
    </xf>
    <xf numFmtId="43" fontId="1" fillId="0" borderId="6" xfId="5" quotePrefix="1" applyFont="1" applyBorder="1" applyAlignment="1">
      <alignment horizontal="center" vertical="center"/>
    </xf>
    <xf numFmtId="164" fontId="1" fillId="0" borderId="4" xfId="5" applyNumberFormat="1" applyFont="1" applyBorder="1" applyAlignment="1">
      <alignment horizontal="right" vertical="center"/>
    </xf>
    <xf numFmtId="0" fontId="7" fillId="0" borderId="7" xfId="0" applyFont="1" applyBorder="1" applyAlignment="1">
      <alignment vertical="center"/>
    </xf>
    <xf numFmtId="43" fontId="7" fillId="0" borderId="6" xfId="5" applyFont="1" applyBorder="1" applyAlignment="1">
      <alignment horizontal="left" vertical="center"/>
    </xf>
    <xf numFmtId="43" fontId="7" fillId="0" borderId="6" xfId="5" quotePrefix="1" applyFont="1" applyBorder="1" applyAlignment="1">
      <alignment horizontal="left" vertical="center"/>
    </xf>
    <xf numFmtId="164" fontId="7" fillId="0" borderId="6" xfId="5" applyNumberFormat="1" applyFont="1" applyBorder="1" applyAlignment="1">
      <alignment vertical="center"/>
    </xf>
    <xf numFmtId="164" fontId="7" fillId="0" borderId="6" xfId="5" applyNumberFormat="1" applyFont="1" applyBorder="1" applyAlignment="1">
      <alignment horizontal="right" vertical="center"/>
    </xf>
    <xf numFmtId="0" fontId="7" fillId="0" borderId="6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left" vertical="center"/>
    </xf>
    <xf numFmtId="43" fontId="7" fillId="0" borderId="8" xfId="5" applyFont="1" applyBorder="1" applyAlignment="1">
      <alignment horizontal="left" vertical="center"/>
    </xf>
    <xf numFmtId="43" fontId="7" fillId="0" borderId="8" xfId="5" quotePrefix="1" applyFont="1" applyBorder="1" applyAlignment="1">
      <alignment horizontal="left"/>
    </xf>
    <xf numFmtId="43" fontId="7" fillId="0" borderId="6" xfId="5" quotePrefix="1" applyFont="1" applyBorder="1" applyAlignment="1">
      <alignment horizontal="left"/>
    </xf>
    <xf numFmtId="164" fontId="7" fillId="0" borderId="8" xfId="5" applyNumberFormat="1" applyFont="1" applyBorder="1" applyAlignment="1"/>
    <xf numFmtId="3" fontId="7" fillId="0" borderId="8" xfId="0" applyNumberFormat="1" applyFont="1" applyBorder="1" applyAlignment="1">
      <alignment horizontal="left" vertical="center" wrapText="1"/>
    </xf>
    <xf numFmtId="0" fontId="7" fillId="0" borderId="9" xfId="0" applyFont="1" applyBorder="1"/>
    <xf numFmtId="43" fontId="7" fillId="0" borderId="6" xfId="5" quotePrefix="1" applyFont="1" applyBorder="1" applyAlignment="1">
      <alignment horizontal="center" vertical="center"/>
    </xf>
    <xf numFmtId="164" fontId="7" fillId="0" borderId="8" xfId="5" applyNumberFormat="1" applyFont="1" applyBorder="1" applyAlignment="1">
      <alignment horizontal="center" vertical="center"/>
    </xf>
    <xf numFmtId="0" fontId="7" fillId="0" borderId="8" xfId="0" applyFont="1" applyBorder="1" applyAlignment="1">
      <alignment horizontal="left" wrapText="1"/>
    </xf>
    <xf numFmtId="0" fontId="7" fillId="0" borderId="9" xfId="0" applyFont="1" applyFill="1" applyBorder="1" applyAlignment="1">
      <alignment horizontal="left" vertical="center"/>
    </xf>
    <xf numFmtId="0" fontId="7" fillId="0" borderId="13" xfId="0" applyFont="1" applyFill="1" applyBorder="1" applyAlignment="1">
      <alignment horizontal="left" vertical="center"/>
    </xf>
    <xf numFmtId="43" fontId="7" fillId="0" borderId="8" xfId="5" applyFont="1" applyFill="1" applyBorder="1" applyAlignment="1">
      <alignment horizontal="left" vertical="center"/>
    </xf>
    <xf numFmtId="43" fontId="7" fillId="0" borderId="12" xfId="5" applyFont="1" applyFill="1" applyBorder="1" applyAlignment="1">
      <alignment horizontal="left" vertical="center"/>
    </xf>
    <xf numFmtId="43" fontId="7" fillId="0" borderId="12" xfId="5" applyFont="1" applyBorder="1" applyAlignment="1">
      <alignment horizontal="left"/>
    </xf>
    <xf numFmtId="43" fontId="7" fillId="0" borderId="6" xfId="5" quotePrefix="1" applyFont="1" applyBorder="1" applyAlignment="1"/>
    <xf numFmtId="164" fontId="7" fillId="0" borderId="12" xfId="5" applyNumberFormat="1" applyFont="1" applyBorder="1" applyAlignment="1"/>
    <xf numFmtId="164" fontId="7" fillId="0" borderId="4" xfId="5" applyNumberFormat="1" applyFont="1" applyBorder="1" applyAlignment="1">
      <alignment horizontal="right" vertical="center"/>
    </xf>
    <xf numFmtId="3" fontId="7" fillId="0" borderId="12" xfId="0" applyNumberFormat="1" applyFont="1" applyFill="1" applyBorder="1" applyAlignment="1">
      <alignment horizontal="left" vertical="center" wrapText="1"/>
    </xf>
    <xf numFmtId="43" fontId="7" fillId="0" borderId="12" xfId="5" quotePrefix="1" applyFont="1" applyBorder="1" applyAlignment="1">
      <alignment horizontal="left"/>
    </xf>
    <xf numFmtId="3" fontId="7" fillId="0" borderId="12" xfId="0" applyNumberFormat="1" applyFont="1" applyFill="1" applyBorder="1" applyAlignment="1">
      <alignment horizontal="left" wrapText="1"/>
    </xf>
    <xf numFmtId="0" fontId="7" fillId="0" borderId="7" xfId="0" applyFont="1" applyFill="1" applyBorder="1"/>
    <xf numFmtId="43" fontId="7" fillId="0" borderId="6" xfId="5" applyFont="1" applyFill="1" applyBorder="1" applyAlignment="1">
      <alignment horizontal="left" vertical="center"/>
    </xf>
    <xf numFmtId="164" fontId="7" fillId="0" borderId="6" xfId="5" applyNumberFormat="1" applyFont="1" applyBorder="1" applyAlignment="1"/>
    <xf numFmtId="3" fontId="7" fillId="0" borderId="6" xfId="0" applyNumberFormat="1" applyFont="1" applyFill="1" applyBorder="1" applyAlignment="1">
      <alignment horizontal="left" vertical="center" wrapText="1"/>
    </xf>
    <xf numFmtId="0" fontId="7" fillId="0" borderId="7" xfId="0" applyFont="1" applyBorder="1"/>
    <xf numFmtId="43" fontId="7" fillId="0" borderId="6" xfId="5" applyFont="1" applyBorder="1" applyAlignment="1">
      <alignment horizontal="left"/>
    </xf>
    <xf numFmtId="43" fontId="7" fillId="0" borderId="6" xfId="5" applyFont="1" applyBorder="1" applyAlignment="1"/>
    <xf numFmtId="164" fontId="7" fillId="0" borderId="6" xfId="5" applyNumberFormat="1" applyFont="1" applyBorder="1" applyAlignment="1">
      <alignment horizontal="right"/>
    </xf>
    <xf numFmtId="3" fontId="7" fillId="0" borderId="8" xfId="0" applyNumberFormat="1" applyFont="1" applyBorder="1"/>
    <xf numFmtId="43" fontId="7" fillId="0" borderId="8" xfId="5" applyFont="1" applyBorder="1"/>
    <xf numFmtId="0" fontId="7" fillId="0" borderId="8" xfId="0" applyFont="1" applyBorder="1"/>
    <xf numFmtId="0" fontId="7" fillId="0" borderId="9" xfId="0" applyFont="1" applyFill="1" applyBorder="1"/>
    <xf numFmtId="43" fontId="7" fillId="0" borderId="6" xfId="5" applyNumberFormat="1" applyFont="1" applyFill="1" applyBorder="1" applyAlignment="1">
      <alignment horizontal="left" vertical="center"/>
    </xf>
    <xf numFmtId="164" fontId="1" fillId="0" borderId="5" xfId="5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1" fillId="0" borderId="10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5" fillId="0" borderId="1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5" fillId="0" borderId="1" xfId="0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left" vertical="center"/>
    </xf>
    <xf numFmtId="0" fontId="5" fillId="0" borderId="3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/>
    </xf>
    <xf numFmtId="0" fontId="5" fillId="0" borderId="2" xfId="0" applyFont="1" applyFill="1" applyBorder="1" applyAlignment="1">
      <alignment horizontal="left"/>
    </xf>
    <xf numFmtId="0" fontId="5" fillId="0" borderId="3" xfId="0" applyFont="1" applyFill="1" applyBorder="1" applyAlignment="1">
      <alignment horizontal="left"/>
    </xf>
    <xf numFmtId="164" fontId="1" fillId="0" borderId="5" xfId="5" applyNumberFormat="1" applyFont="1" applyBorder="1" applyAlignment="1">
      <alignment horizontal="center" vertical="center" wrapText="1"/>
    </xf>
    <xf numFmtId="2" fontId="1" fillId="0" borderId="5" xfId="0" applyNumberFormat="1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1" fillId="0" borderId="5" xfId="0" applyFont="1" applyBorder="1" applyAlignment="1">
      <alignment horizontal="center" vertical="center" wrapText="1"/>
    </xf>
    <xf numFmtId="164" fontId="1" fillId="0" borderId="1" xfId="5" applyNumberFormat="1" applyFont="1" applyBorder="1" applyAlignment="1">
      <alignment horizontal="center" vertical="center" wrapText="1"/>
    </xf>
    <xf numFmtId="164" fontId="1" fillId="0" borderId="2" xfId="5" applyNumberFormat="1" applyFont="1" applyBorder="1" applyAlignment="1">
      <alignment horizontal="center" vertical="center" wrapText="1"/>
    </xf>
    <xf numFmtId="164" fontId="1" fillId="0" borderId="3" xfId="5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164" fontId="1" fillId="0" borderId="8" xfId="5" applyNumberFormat="1" applyFont="1" applyBorder="1" applyAlignment="1">
      <alignment horizontal="right" vertical="center"/>
    </xf>
  </cellXfs>
  <cellStyles count="6">
    <cellStyle name="Comma" xfId="5" builtinId="3"/>
    <cellStyle name="Comma [0] 2" xfId="1"/>
    <cellStyle name="Comma 2" xfId="2"/>
    <cellStyle name="Normal" xfId="0" builtinId="0"/>
    <cellStyle name="Normal 2" xfId="3"/>
    <cellStyle name="Normal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153"/>
  <sheetViews>
    <sheetView tabSelected="1" view="pageBreakPreview" zoomScale="80" zoomScaleNormal="80" zoomScaleSheetLayoutView="80" workbookViewId="0">
      <selection activeCell="J4" sqref="J4:L4"/>
    </sheetView>
  </sheetViews>
  <sheetFormatPr defaultColWidth="9.140625" defaultRowHeight="15" x14ac:dyDescent="0.25"/>
  <cols>
    <col min="1" max="1" width="4.140625" style="2" customWidth="1"/>
    <col min="2" max="2" width="6.140625" style="2" customWidth="1"/>
    <col min="3" max="3" width="3.28515625" style="2" customWidth="1"/>
    <col min="4" max="4" width="24.85546875" style="2" customWidth="1"/>
    <col min="5" max="5" width="21.7109375" style="2" customWidth="1"/>
    <col min="6" max="6" width="29" style="2" bestFit="1" customWidth="1"/>
    <col min="7" max="7" width="26.140625" style="2" customWidth="1"/>
    <col min="8" max="8" width="34.140625" style="2" bestFit="1" customWidth="1"/>
    <col min="9" max="9" width="29.42578125" style="38" bestFit="1" customWidth="1"/>
    <col min="10" max="10" width="19" style="38" customWidth="1"/>
    <col min="11" max="11" width="17.5703125" style="38" customWidth="1"/>
    <col min="12" max="12" width="20.28515625" style="38" customWidth="1"/>
    <col min="13" max="13" width="19" style="38" customWidth="1"/>
    <col min="14" max="14" width="17.5703125" style="38" customWidth="1"/>
    <col min="15" max="15" width="20.28515625" style="38" customWidth="1"/>
    <col min="16" max="16" width="19" style="38" customWidth="1"/>
    <col min="17" max="17" width="17.5703125" style="38" customWidth="1"/>
    <col min="18" max="18" width="20.28515625" style="38" customWidth="1"/>
    <col min="19" max="19" width="19" style="38" customWidth="1"/>
    <col min="20" max="20" width="17.5703125" style="38" customWidth="1"/>
    <col min="21" max="21" width="20.28515625" style="38" customWidth="1"/>
    <col min="22" max="22" width="19" style="38" customWidth="1"/>
    <col min="23" max="23" width="17.5703125" style="38" customWidth="1"/>
    <col min="24" max="24" width="20.28515625" style="38" customWidth="1"/>
    <col min="25" max="25" width="19" style="38" customWidth="1"/>
    <col min="26" max="26" width="17.5703125" style="38" customWidth="1"/>
    <col min="27" max="27" width="20.28515625" style="38" customWidth="1"/>
    <col min="28" max="28" width="19" style="38" customWidth="1"/>
    <col min="29" max="29" width="17.5703125" style="38" customWidth="1"/>
    <col min="30" max="30" width="20.28515625" style="38" customWidth="1"/>
    <col min="31" max="31" width="19" style="38" customWidth="1"/>
    <col min="32" max="32" width="17.5703125" style="38" customWidth="1"/>
    <col min="33" max="33" width="20.28515625" style="38" customWidth="1"/>
    <col min="34" max="34" width="19" style="38" customWidth="1"/>
    <col min="35" max="35" width="17.5703125" style="38" customWidth="1"/>
    <col min="36" max="36" width="20.28515625" style="38" customWidth="1"/>
    <col min="37" max="37" width="19" style="38" customWidth="1"/>
    <col min="38" max="38" width="17.5703125" style="38" customWidth="1"/>
    <col min="39" max="39" width="20.28515625" style="38" customWidth="1"/>
    <col min="40" max="40" width="19" style="38" customWidth="1"/>
    <col min="41" max="41" width="17.5703125" style="38" customWidth="1"/>
    <col min="42" max="42" width="20.28515625" style="38" customWidth="1"/>
    <col min="43" max="43" width="19" style="38" customWidth="1"/>
    <col min="44" max="44" width="17.5703125" style="38" customWidth="1"/>
    <col min="45" max="45" width="20.28515625" style="38" customWidth="1"/>
    <col min="46" max="46" width="61.140625" style="2" customWidth="1"/>
    <col min="47" max="48" width="9.140625" style="2"/>
    <col min="49" max="49" width="9.140625" style="2" bestFit="1" customWidth="1"/>
    <col min="50" max="50" width="29.85546875" style="2" customWidth="1"/>
    <col min="51" max="51" width="13.5703125" style="2" customWidth="1"/>
    <col min="52" max="16384" width="9.140625" style="2"/>
  </cols>
  <sheetData>
    <row r="1" spans="2:46" ht="18.75" x14ac:dyDescent="0.3">
      <c r="B1" s="116" t="s">
        <v>107</v>
      </c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6"/>
      <c r="X1" s="116"/>
      <c r="Y1" s="116"/>
      <c r="Z1" s="116"/>
      <c r="AA1" s="116"/>
      <c r="AB1" s="116"/>
      <c r="AC1" s="116"/>
      <c r="AD1" s="116"/>
      <c r="AE1" s="116"/>
      <c r="AF1" s="116"/>
      <c r="AG1" s="116"/>
      <c r="AH1" s="116"/>
      <c r="AI1" s="116"/>
      <c r="AJ1" s="116"/>
      <c r="AK1" s="116"/>
      <c r="AL1" s="116"/>
      <c r="AM1" s="116"/>
      <c r="AN1" s="116"/>
      <c r="AO1" s="116"/>
      <c r="AP1" s="116"/>
      <c r="AQ1" s="116"/>
      <c r="AR1" s="116"/>
      <c r="AS1" s="116"/>
      <c r="AT1" s="116"/>
    </row>
    <row r="2" spans="2:46" ht="9" customHeight="1" x14ac:dyDescent="0.25"/>
    <row r="3" spans="2:46" ht="18.75" customHeight="1" x14ac:dyDescent="0.25">
      <c r="B3" s="121" t="s">
        <v>24</v>
      </c>
      <c r="C3" s="121" t="s">
        <v>1</v>
      </c>
      <c r="D3" s="121"/>
      <c r="E3" s="135" t="s">
        <v>31</v>
      </c>
      <c r="F3" s="121" t="s">
        <v>23</v>
      </c>
      <c r="G3" s="121" t="s">
        <v>27</v>
      </c>
      <c r="H3" s="121" t="s">
        <v>43</v>
      </c>
      <c r="I3" s="121"/>
      <c r="J3" s="119" t="s">
        <v>108</v>
      </c>
      <c r="K3" s="120"/>
      <c r="L3" s="120"/>
      <c r="M3" s="120"/>
      <c r="N3" s="120"/>
      <c r="O3" s="120"/>
      <c r="P3" s="120"/>
      <c r="Q3" s="120"/>
      <c r="R3" s="120"/>
      <c r="S3" s="120"/>
      <c r="T3" s="120"/>
      <c r="U3" s="120"/>
      <c r="V3" s="120"/>
      <c r="W3" s="120"/>
      <c r="X3" s="120"/>
      <c r="Y3" s="120"/>
      <c r="Z3" s="120"/>
      <c r="AA3" s="120"/>
      <c r="AB3" s="120"/>
      <c r="AC3" s="120"/>
      <c r="AD3" s="120"/>
      <c r="AE3" s="120"/>
      <c r="AF3" s="120"/>
      <c r="AG3" s="120"/>
      <c r="AH3" s="120"/>
      <c r="AI3" s="120"/>
      <c r="AJ3" s="120"/>
      <c r="AK3" s="120"/>
      <c r="AL3" s="120"/>
      <c r="AM3" s="120"/>
      <c r="AN3" s="120"/>
      <c r="AO3" s="120"/>
      <c r="AP3" s="120"/>
      <c r="AQ3" s="120"/>
      <c r="AR3" s="120"/>
      <c r="AS3" s="139"/>
      <c r="AT3" s="132" t="s">
        <v>0</v>
      </c>
    </row>
    <row r="4" spans="2:46" ht="50.45" customHeight="1" x14ac:dyDescent="0.25">
      <c r="B4" s="121"/>
      <c r="C4" s="121"/>
      <c r="D4" s="121"/>
      <c r="E4" s="135"/>
      <c r="F4" s="121"/>
      <c r="G4" s="121"/>
      <c r="H4" s="121" t="s">
        <v>28</v>
      </c>
      <c r="I4" s="131" t="s">
        <v>42</v>
      </c>
      <c r="J4" s="136" t="s">
        <v>94</v>
      </c>
      <c r="K4" s="137"/>
      <c r="L4" s="138"/>
      <c r="M4" s="136" t="s">
        <v>95</v>
      </c>
      <c r="N4" s="137"/>
      <c r="O4" s="138"/>
      <c r="P4" s="136" t="s">
        <v>96</v>
      </c>
      <c r="Q4" s="137"/>
      <c r="R4" s="138"/>
      <c r="S4" s="136" t="s">
        <v>97</v>
      </c>
      <c r="T4" s="137"/>
      <c r="U4" s="138"/>
      <c r="V4" s="136" t="s">
        <v>98</v>
      </c>
      <c r="W4" s="137"/>
      <c r="X4" s="138"/>
      <c r="Y4" s="136" t="s">
        <v>99</v>
      </c>
      <c r="Z4" s="137"/>
      <c r="AA4" s="138"/>
      <c r="AB4" s="136" t="s">
        <v>100</v>
      </c>
      <c r="AC4" s="137"/>
      <c r="AD4" s="138"/>
      <c r="AE4" s="136" t="s">
        <v>101</v>
      </c>
      <c r="AF4" s="137"/>
      <c r="AG4" s="138"/>
      <c r="AH4" s="136" t="s">
        <v>102</v>
      </c>
      <c r="AI4" s="137"/>
      <c r="AJ4" s="138"/>
      <c r="AK4" s="136" t="s">
        <v>103</v>
      </c>
      <c r="AL4" s="137"/>
      <c r="AM4" s="138"/>
      <c r="AN4" s="136" t="s">
        <v>104</v>
      </c>
      <c r="AO4" s="137"/>
      <c r="AP4" s="138"/>
      <c r="AQ4" s="136" t="s">
        <v>105</v>
      </c>
      <c r="AR4" s="137"/>
      <c r="AS4" s="138"/>
      <c r="AT4" s="132"/>
    </row>
    <row r="5" spans="2:46" ht="50.45" customHeight="1" x14ac:dyDescent="0.25">
      <c r="B5" s="121"/>
      <c r="C5" s="121"/>
      <c r="D5" s="121"/>
      <c r="E5" s="135"/>
      <c r="F5" s="121"/>
      <c r="G5" s="121"/>
      <c r="H5" s="121"/>
      <c r="I5" s="131"/>
      <c r="J5" s="115" t="s">
        <v>61</v>
      </c>
      <c r="K5" s="39" t="s">
        <v>59</v>
      </c>
      <c r="L5" s="39" t="s">
        <v>60</v>
      </c>
      <c r="M5" s="115" t="s">
        <v>61</v>
      </c>
      <c r="N5" s="115" t="s">
        <v>59</v>
      </c>
      <c r="O5" s="115" t="s">
        <v>60</v>
      </c>
      <c r="P5" s="115" t="s">
        <v>61</v>
      </c>
      <c r="Q5" s="115" t="s">
        <v>59</v>
      </c>
      <c r="R5" s="115" t="s">
        <v>60</v>
      </c>
      <c r="S5" s="115" t="s">
        <v>61</v>
      </c>
      <c r="T5" s="115" t="s">
        <v>59</v>
      </c>
      <c r="U5" s="115" t="s">
        <v>60</v>
      </c>
      <c r="V5" s="115" t="s">
        <v>61</v>
      </c>
      <c r="W5" s="115" t="s">
        <v>59</v>
      </c>
      <c r="X5" s="115" t="s">
        <v>60</v>
      </c>
      <c r="Y5" s="115" t="s">
        <v>61</v>
      </c>
      <c r="Z5" s="115" t="s">
        <v>59</v>
      </c>
      <c r="AA5" s="115" t="s">
        <v>60</v>
      </c>
      <c r="AB5" s="115" t="s">
        <v>61</v>
      </c>
      <c r="AC5" s="115" t="s">
        <v>59</v>
      </c>
      <c r="AD5" s="115" t="s">
        <v>60</v>
      </c>
      <c r="AE5" s="115" t="s">
        <v>61</v>
      </c>
      <c r="AF5" s="115" t="s">
        <v>59</v>
      </c>
      <c r="AG5" s="115" t="s">
        <v>60</v>
      </c>
      <c r="AH5" s="115" t="s">
        <v>61</v>
      </c>
      <c r="AI5" s="115" t="s">
        <v>59</v>
      </c>
      <c r="AJ5" s="115" t="s">
        <v>60</v>
      </c>
      <c r="AK5" s="115" t="s">
        <v>61</v>
      </c>
      <c r="AL5" s="115" t="s">
        <v>59</v>
      </c>
      <c r="AM5" s="115" t="s">
        <v>60</v>
      </c>
      <c r="AN5" s="115" t="s">
        <v>61</v>
      </c>
      <c r="AO5" s="115" t="s">
        <v>59</v>
      </c>
      <c r="AP5" s="115" t="s">
        <v>60</v>
      </c>
      <c r="AQ5" s="115" t="s">
        <v>61</v>
      </c>
      <c r="AR5" s="115" t="s">
        <v>59</v>
      </c>
      <c r="AS5" s="115" t="s">
        <v>60</v>
      </c>
      <c r="AT5" s="132"/>
    </row>
    <row r="6" spans="2:46" ht="18" customHeight="1" x14ac:dyDescent="0.3">
      <c r="B6" s="122" t="s">
        <v>2</v>
      </c>
      <c r="C6" s="123"/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3"/>
      <c r="V6" s="123"/>
      <c r="W6" s="123"/>
      <c r="X6" s="123"/>
      <c r="Y6" s="123"/>
      <c r="Z6" s="123"/>
      <c r="AA6" s="123"/>
      <c r="AB6" s="123"/>
      <c r="AC6" s="123"/>
      <c r="AD6" s="123"/>
      <c r="AE6" s="123"/>
      <c r="AF6" s="123"/>
      <c r="AG6" s="123"/>
      <c r="AH6" s="123"/>
      <c r="AI6" s="123"/>
      <c r="AJ6" s="123"/>
      <c r="AK6" s="123"/>
      <c r="AL6" s="123"/>
      <c r="AM6" s="123"/>
      <c r="AN6" s="123"/>
      <c r="AO6" s="123"/>
      <c r="AP6" s="123"/>
      <c r="AQ6" s="123"/>
      <c r="AR6" s="123"/>
      <c r="AS6" s="123"/>
      <c r="AT6" s="124"/>
    </row>
    <row r="7" spans="2:46" ht="41.45" customHeight="1" x14ac:dyDescent="0.25">
      <c r="B7" s="1">
        <v>1</v>
      </c>
      <c r="C7" s="3" t="s">
        <v>25</v>
      </c>
      <c r="D7" s="3"/>
      <c r="E7" s="48">
        <v>4980.3</v>
      </c>
      <c r="F7" s="49">
        <v>4335.62</v>
      </c>
      <c r="G7" s="49">
        <f>E7-F7</f>
        <v>644.68000000000029</v>
      </c>
      <c r="H7" s="36">
        <v>712863616282</v>
      </c>
      <c r="I7" s="40">
        <f>(2175000000)+(0.15%*(H7-500000000000))</f>
        <v>2494295424.4229999</v>
      </c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  <c r="AH7" s="40"/>
      <c r="AI7" s="40"/>
      <c r="AJ7" s="40"/>
      <c r="AK7" s="40"/>
      <c r="AL7" s="40"/>
      <c r="AM7" s="40"/>
      <c r="AN7" s="40"/>
      <c r="AO7" s="40"/>
      <c r="AP7" s="40"/>
      <c r="AQ7" s="40"/>
      <c r="AR7" s="40"/>
      <c r="AS7" s="40"/>
      <c r="AT7" s="5" t="s">
        <v>26</v>
      </c>
    </row>
    <row r="8" spans="2:46" ht="20.25" customHeight="1" x14ac:dyDescent="0.3">
      <c r="B8" s="6">
        <f>B7+1</f>
        <v>2</v>
      </c>
      <c r="C8" s="7" t="s">
        <v>3</v>
      </c>
      <c r="D8" s="7"/>
      <c r="E8" s="50">
        <v>284.85000000000002</v>
      </c>
      <c r="F8" s="44">
        <v>149.86000000000001</v>
      </c>
      <c r="G8" s="43">
        <f t="shared" ref="G8:G14" si="0">E8-F8</f>
        <v>134.99</v>
      </c>
      <c r="H8" s="8">
        <v>197350000000</v>
      </c>
      <c r="I8" s="40">
        <f>(1300000000)+(0.25%*(H8-150000000000))</f>
        <v>1418375000</v>
      </c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0"/>
      <c r="AT8" s="9"/>
    </row>
    <row r="9" spans="2:46" ht="37.5" x14ac:dyDescent="0.3">
      <c r="B9" s="6">
        <f t="shared" ref="B9:B26" si="1">B8+1</f>
        <v>3</v>
      </c>
      <c r="C9" s="10" t="s">
        <v>4</v>
      </c>
      <c r="D9" s="10"/>
      <c r="E9" s="50">
        <f>50+201.53+27.65</f>
        <v>279.18</v>
      </c>
      <c r="F9" s="44"/>
      <c r="G9" s="73">
        <f t="shared" si="0"/>
        <v>279.18</v>
      </c>
      <c r="H9" s="72">
        <v>90000000000</v>
      </c>
      <c r="I9" s="40">
        <f>(1050000000)+(0.5%*(H9-50000000000))</f>
        <v>1250000000</v>
      </c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S9" s="40"/>
      <c r="AT9" s="11" t="s">
        <v>58</v>
      </c>
    </row>
    <row r="10" spans="2:46" ht="20.25" customHeight="1" x14ac:dyDescent="0.3">
      <c r="B10" s="6">
        <f t="shared" si="1"/>
        <v>4</v>
      </c>
      <c r="C10" s="12" t="s">
        <v>5</v>
      </c>
      <c r="D10" s="12"/>
      <c r="E10" s="51">
        <v>528.24</v>
      </c>
      <c r="F10" s="44">
        <v>448.24</v>
      </c>
      <c r="G10" s="43">
        <f t="shared" si="0"/>
        <v>80</v>
      </c>
      <c r="H10" s="8">
        <v>30000000000</v>
      </c>
      <c r="I10" s="40">
        <f>(550000000)+(2%*(H10-15000000000))</f>
        <v>850000000</v>
      </c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40"/>
      <c r="AP10" s="40"/>
      <c r="AQ10" s="40"/>
      <c r="AR10" s="40"/>
      <c r="AS10" s="40"/>
      <c r="AT10" s="11"/>
    </row>
    <row r="11" spans="2:46" ht="20.25" customHeight="1" x14ac:dyDescent="0.3">
      <c r="B11" s="6">
        <f t="shared" si="1"/>
        <v>5</v>
      </c>
      <c r="C11" s="12" t="s">
        <v>6</v>
      </c>
      <c r="D11" s="12"/>
      <c r="E11" s="51">
        <v>77.34</v>
      </c>
      <c r="F11" s="44">
        <v>77.34</v>
      </c>
      <c r="G11" s="43">
        <f t="shared" si="0"/>
        <v>0</v>
      </c>
      <c r="H11" s="8">
        <v>0</v>
      </c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40"/>
      <c r="AO11" s="40"/>
      <c r="AP11" s="40"/>
      <c r="AQ11" s="40"/>
      <c r="AR11" s="40"/>
      <c r="AS11" s="40"/>
      <c r="AT11" s="13" t="s">
        <v>29</v>
      </c>
    </row>
    <row r="12" spans="2:46" ht="20.25" customHeight="1" x14ac:dyDescent="0.3">
      <c r="B12" s="15">
        <f t="shared" si="1"/>
        <v>6</v>
      </c>
      <c r="C12" s="12" t="s">
        <v>7</v>
      </c>
      <c r="D12" s="12"/>
      <c r="E12" s="51">
        <v>187.81</v>
      </c>
      <c r="F12" s="64">
        <v>52.04</v>
      </c>
      <c r="G12" s="65">
        <f t="shared" si="0"/>
        <v>135.77000000000001</v>
      </c>
      <c r="H12" s="66">
        <v>118200000000</v>
      </c>
      <c r="I12" s="40">
        <f>(1300000000)+(0.25%*(H12-150000000000))</f>
        <v>1220500000</v>
      </c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/>
      <c r="AR12" s="40"/>
      <c r="AS12" s="40"/>
      <c r="AT12" s="13"/>
    </row>
    <row r="13" spans="2:46" ht="20.25" customHeight="1" x14ac:dyDescent="0.3">
      <c r="B13" s="6">
        <f t="shared" si="1"/>
        <v>7</v>
      </c>
      <c r="C13" s="12" t="s">
        <v>8</v>
      </c>
      <c r="D13" s="12"/>
      <c r="E13" s="51">
        <v>96.28</v>
      </c>
      <c r="F13" s="44">
        <v>88.04</v>
      </c>
      <c r="G13" s="43">
        <f t="shared" si="0"/>
        <v>8.2399999999999949</v>
      </c>
      <c r="H13" s="8">
        <v>0</v>
      </c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40"/>
      <c r="AS13" s="40"/>
      <c r="AT13" s="13" t="s">
        <v>57</v>
      </c>
    </row>
    <row r="14" spans="2:46" ht="20.25" customHeight="1" x14ac:dyDescent="0.3">
      <c r="B14" s="6">
        <f t="shared" si="1"/>
        <v>8</v>
      </c>
      <c r="C14" s="25" t="s">
        <v>9</v>
      </c>
      <c r="D14" s="12"/>
      <c r="E14" s="51">
        <v>367.02</v>
      </c>
      <c r="F14" s="44">
        <v>0</v>
      </c>
      <c r="G14" s="44">
        <f t="shared" si="0"/>
        <v>367.02</v>
      </c>
      <c r="H14" s="8">
        <v>450000000000</v>
      </c>
      <c r="I14" s="140">
        <f>(1675000000)+(0.2%*(H14-250000000000))</f>
        <v>2075000000</v>
      </c>
      <c r="J14" s="140"/>
      <c r="K14" s="140"/>
      <c r="L14" s="140"/>
      <c r="M14" s="140"/>
      <c r="N14" s="140"/>
      <c r="O14" s="140"/>
      <c r="P14" s="140"/>
      <c r="Q14" s="140"/>
      <c r="R14" s="140"/>
      <c r="S14" s="140"/>
      <c r="T14" s="140"/>
      <c r="U14" s="140"/>
      <c r="V14" s="140"/>
      <c r="W14" s="140"/>
      <c r="X14" s="140"/>
      <c r="Y14" s="140"/>
      <c r="Z14" s="140"/>
      <c r="AA14" s="140"/>
      <c r="AB14" s="140"/>
      <c r="AC14" s="140"/>
      <c r="AD14" s="140"/>
      <c r="AE14" s="140"/>
      <c r="AF14" s="140"/>
      <c r="AG14" s="140"/>
      <c r="AH14" s="140"/>
      <c r="AI14" s="140"/>
      <c r="AJ14" s="140"/>
      <c r="AK14" s="140"/>
      <c r="AL14" s="140"/>
      <c r="AM14" s="140"/>
      <c r="AN14" s="140"/>
      <c r="AO14" s="140"/>
      <c r="AP14" s="140"/>
      <c r="AQ14" s="140"/>
      <c r="AR14" s="140"/>
      <c r="AS14" s="140"/>
      <c r="AT14" s="13"/>
    </row>
    <row r="15" spans="2:46" ht="18.75" x14ac:dyDescent="0.25">
      <c r="B15" s="6">
        <f t="shared" si="1"/>
        <v>9</v>
      </c>
      <c r="C15" s="75" t="s">
        <v>62</v>
      </c>
      <c r="D15" s="75"/>
      <c r="E15" s="76"/>
      <c r="F15" s="77"/>
      <c r="G15" s="77"/>
      <c r="H15" s="78"/>
      <c r="I15" s="79"/>
      <c r="J15" s="79"/>
      <c r="K15" s="79"/>
      <c r="L15" s="79"/>
      <c r="M15" s="79"/>
      <c r="N15" s="79"/>
      <c r="O15" s="79"/>
      <c r="P15" s="79"/>
      <c r="Q15" s="79"/>
      <c r="R15" s="79"/>
      <c r="S15" s="79"/>
      <c r="T15" s="79"/>
      <c r="U15" s="79"/>
      <c r="V15" s="79"/>
      <c r="W15" s="79"/>
      <c r="X15" s="79"/>
      <c r="Y15" s="79"/>
      <c r="Z15" s="79"/>
      <c r="AA15" s="79"/>
      <c r="AB15" s="79"/>
      <c r="AC15" s="79"/>
      <c r="AD15" s="79"/>
      <c r="AE15" s="79"/>
      <c r="AF15" s="79"/>
      <c r="AG15" s="79"/>
      <c r="AH15" s="79"/>
      <c r="AI15" s="79"/>
      <c r="AJ15" s="79"/>
      <c r="AK15" s="79"/>
      <c r="AL15" s="79"/>
      <c r="AM15" s="79"/>
      <c r="AN15" s="79"/>
      <c r="AO15" s="79"/>
      <c r="AP15" s="79"/>
      <c r="AQ15" s="79"/>
      <c r="AR15" s="79"/>
      <c r="AS15" s="79"/>
      <c r="AT15" s="80"/>
    </row>
    <row r="16" spans="2:46" ht="20.25" customHeight="1" x14ac:dyDescent="0.3">
      <c r="B16" s="6">
        <f t="shared" si="1"/>
        <v>10</v>
      </c>
      <c r="C16" s="81" t="s">
        <v>63</v>
      </c>
      <c r="D16" s="81"/>
      <c r="E16" s="82"/>
      <c r="F16" s="83"/>
      <c r="G16" s="84"/>
      <c r="H16" s="85"/>
      <c r="I16" s="79"/>
      <c r="J16" s="79"/>
      <c r="K16" s="79"/>
      <c r="L16" s="79"/>
      <c r="M16" s="79"/>
      <c r="N16" s="79"/>
      <c r="O16" s="79"/>
      <c r="P16" s="79"/>
      <c r="Q16" s="79"/>
      <c r="R16" s="79"/>
      <c r="S16" s="79"/>
      <c r="T16" s="79"/>
      <c r="U16" s="79"/>
      <c r="V16" s="79"/>
      <c r="W16" s="79"/>
      <c r="X16" s="79"/>
      <c r="Y16" s="79"/>
      <c r="Z16" s="79"/>
      <c r="AA16" s="79"/>
      <c r="AB16" s="79"/>
      <c r="AC16" s="79"/>
      <c r="AD16" s="79"/>
      <c r="AE16" s="79"/>
      <c r="AF16" s="79"/>
      <c r="AG16" s="79"/>
      <c r="AH16" s="79"/>
      <c r="AI16" s="79"/>
      <c r="AJ16" s="79"/>
      <c r="AK16" s="79"/>
      <c r="AL16" s="79"/>
      <c r="AM16" s="79"/>
      <c r="AN16" s="79"/>
      <c r="AO16" s="79"/>
      <c r="AP16" s="79"/>
      <c r="AQ16" s="79"/>
      <c r="AR16" s="79"/>
      <c r="AS16" s="79"/>
      <c r="AT16" s="86"/>
    </row>
    <row r="17" spans="1:46" ht="18.75" x14ac:dyDescent="0.3">
      <c r="B17" s="6">
        <f t="shared" si="1"/>
        <v>11</v>
      </c>
      <c r="C17" s="87" t="s">
        <v>64</v>
      </c>
      <c r="D17" s="87"/>
      <c r="E17" s="82"/>
      <c r="F17" s="83"/>
      <c r="G17" s="88"/>
      <c r="H17" s="89"/>
      <c r="I17" s="79"/>
      <c r="J17" s="79"/>
      <c r="K17" s="79"/>
      <c r="L17" s="79"/>
      <c r="M17" s="79"/>
      <c r="N17" s="79"/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79"/>
      <c r="AJ17" s="79"/>
      <c r="AK17" s="79"/>
      <c r="AL17" s="79"/>
      <c r="AM17" s="79"/>
      <c r="AN17" s="79"/>
      <c r="AO17" s="79"/>
      <c r="AP17" s="79"/>
      <c r="AQ17" s="79"/>
      <c r="AR17" s="79"/>
      <c r="AS17" s="79"/>
      <c r="AT17" s="90"/>
    </row>
    <row r="18" spans="1:46" ht="18.75" x14ac:dyDescent="0.3">
      <c r="B18" s="6">
        <f t="shared" si="1"/>
        <v>12</v>
      </c>
      <c r="C18" s="87" t="s">
        <v>65</v>
      </c>
      <c r="D18" s="87"/>
      <c r="E18" s="82"/>
      <c r="F18" s="83"/>
      <c r="G18" s="88"/>
      <c r="H18" s="8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79"/>
      <c r="U18" s="79"/>
      <c r="V18" s="79"/>
      <c r="W18" s="79"/>
      <c r="X18" s="79"/>
      <c r="Y18" s="79"/>
      <c r="Z18" s="79"/>
      <c r="AA18" s="79"/>
      <c r="AB18" s="79"/>
      <c r="AC18" s="79"/>
      <c r="AD18" s="79"/>
      <c r="AE18" s="79"/>
      <c r="AF18" s="79"/>
      <c r="AG18" s="79"/>
      <c r="AH18" s="79"/>
      <c r="AI18" s="79"/>
      <c r="AJ18" s="79"/>
      <c r="AK18" s="79"/>
      <c r="AL18" s="79"/>
      <c r="AM18" s="79"/>
      <c r="AN18" s="79"/>
      <c r="AO18" s="79"/>
      <c r="AP18" s="79"/>
      <c r="AQ18" s="79"/>
      <c r="AR18" s="79"/>
      <c r="AS18" s="79"/>
      <c r="AT18" s="90"/>
    </row>
    <row r="19" spans="1:46" ht="18.75" x14ac:dyDescent="0.3">
      <c r="B19" s="6">
        <f t="shared" si="1"/>
        <v>13</v>
      </c>
      <c r="C19" s="91" t="s">
        <v>66</v>
      </c>
      <c r="D19" s="91"/>
      <c r="E19" s="82"/>
      <c r="F19" s="83"/>
      <c r="G19" s="88"/>
      <c r="H19" s="8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79"/>
      <c r="V19" s="79"/>
      <c r="W19" s="79"/>
      <c r="X19" s="79"/>
      <c r="Y19" s="79"/>
      <c r="Z19" s="79"/>
      <c r="AA19" s="79"/>
      <c r="AB19" s="79"/>
      <c r="AC19" s="79"/>
      <c r="AD19" s="79"/>
      <c r="AE19" s="79"/>
      <c r="AF19" s="79"/>
      <c r="AG19" s="79"/>
      <c r="AH19" s="79"/>
      <c r="AI19" s="79"/>
      <c r="AJ19" s="79"/>
      <c r="AK19" s="79"/>
      <c r="AL19" s="79"/>
      <c r="AM19" s="79"/>
      <c r="AN19" s="79"/>
      <c r="AO19" s="79"/>
      <c r="AP19" s="79"/>
      <c r="AQ19" s="79"/>
      <c r="AR19" s="79"/>
      <c r="AS19" s="79"/>
      <c r="AT19" s="90"/>
    </row>
    <row r="20" spans="1:46" ht="18.75" x14ac:dyDescent="0.3">
      <c r="B20" s="6">
        <f t="shared" si="1"/>
        <v>14</v>
      </c>
      <c r="C20" s="91" t="s">
        <v>67</v>
      </c>
      <c r="D20" s="91"/>
      <c r="E20" s="82"/>
      <c r="F20" s="83"/>
      <c r="G20" s="88"/>
      <c r="H20" s="89"/>
      <c r="I20" s="79"/>
      <c r="J20" s="79"/>
      <c r="K20" s="79"/>
      <c r="L20" s="79"/>
      <c r="M20" s="79"/>
      <c r="N20" s="79"/>
      <c r="O20" s="79"/>
      <c r="P20" s="79"/>
      <c r="Q20" s="79"/>
      <c r="R20" s="79"/>
      <c r="S20" s="79"/>
      <c r="T20" s="79"/>
      <c r="U20" s="79"/>
      <c r="V20" s="79"/>
      <c r="W20" s="79"/>
      <c r="X20" s="79"/>
      <c r="Y20" s="79"/>
      <c r="Z20" s="79"/>
      <c r="AA20" s="79"/>
      <c r="AB20" s="79"/>
      <c r="AC20" s="79"/>
      <c r="AD20" s="79"/>
      <c r="AE20" s="79"/>
      <c r="AF20" s="79"/>
      <c r="AG20" s="79"/>
      <c r="AH20" s="79"/>
      <c r="AI20" s="79"/>
      <c r="AJ20" s="79"/>
      <c r="AK20" s="79"/>
      <c r="AL20" s="79"/>
      <c r="AM20" s="79"/>
      <c r="AN20" s="79"/>
      <c r="AO20" s="79"/>
      <c r="AP20" s="79"/>
      <c r="AQ20" s="79"/>
      <c r="AR20" s="79"/>
      <c r="AS20" s="79"/>
      <c r="AT20" s="90"/>
    </row>
    <row r="21" spans="1:46" ht="18.75" x14ac:dyDescent="0.3">
      <c r="B21" s="6">
        <f t="shared" si="1"/>
        <v>15</v>
      </c>
      <c r="C21" s="133" t="s">
        <v>68</v>
      </c>
      <c r="D21" s="134"/>
      <c r="E21" s="82"/>
      <c r="F21" s="83"/>
      <c r="G21" s="88"/>
      <c r="H21" s="89"/>
      <c r="I21" s="79"/>
      <c r="J21" s="79"/>
      <c r="K21" s="79"/>
      <c r="L21" s="79"/>
      <c r="M21" s="79"/>
      <c r="N21" s="79"/>
      <c r="O21" s="79"/>
      <c r="P21" s="79"/>
      <c r="Q21" s="79"/>
      <c r="R21" s="79"/>
      <c r="S21" s="79"/>
      <c r="T21" s="79"/>
      <c r="U21" s="79"/>
      <c r="V21" s="79"/>
      <c r="W21" s="79"/>
      <c r="X21" s="79"/>
      <c r="Y21" s="79"/>
      <c r="Z21" s="79"/>
      <c r="AA21" s="79"/>
      <c r="AB21" s="79"/>
      <c r="AC21" s="79"/>
      <c r="AD21" s="79"/>
      <c r="AE21" s="79"/>
      <c r="AF21" s="79"/>
      <c r="AG21" s="79"/>
      <c r="AH21" s="79"/>
      <c r="AI21" s="79"/>
      <c r="AJ21" s="79"/>
      <c r="AK21" s="79"/>
      <c r="AL21" s="79"/>
      <c r="AM21" s="79"/>
      <c r="AN21" s="79"/>
      <c r="AO21" s="79"/>
      <c r="AP21" s="79"/>
      <c r="AQ21" s="79"/>
      <c r="AR21" s="79"/>
      <c r="AS21" s="79"/>
      <c r="AT21" s="90"/>
    </row>
    <row r="22" spans="1:46" ht="18.75" x14ac:dyDescent="0.3">
      <c r="B22" s="6">
        <f t="shared" si="1"/>
        <v>16</v>
      </c>
      <c r="C22" s="91" t="s">
        <v>69</v>
      </c>
      <c r="D22" s="91"/>
      <c r="E22" s="82"/>
      <c r="F22" s="83"/>
      <c r="G22" s="88"/>
      <c r="H22" s="89"/>
      <c r="I22" s="79"/>
      <c r="J22" s="79"/>
      <c r="K22" s="79"/>
      <c r="L22" s="79"/>
      <c r="M22" s="79"/>
      <c r="N22" s="79"/>
      <c r="O22" s="79"/>
      <c r="P22" s="79"/>
      <c r="Q22" s="79"/>
      <c r="R22" s="79"/>
      <c r="S22" s="79"/>
      <c r="T22" s="79"/>
      <c r="U22" s="79"/>
      <c r="V22" s="79"/>
      <c r="W22" s="79"/>
      <c r="X22" s="79"/>
      <c r="Y22" s="79"/>
      <c r="Z22" s="79"/>
      <c r="AA22" s="79"/>
      <c r="AB22" s="79"/>
      <c r="AC22" s="79"/>
      <c r="AD22" s="79"/>
      <c r="AE22" s="79"/>
      <c r="AF22" s="79"/>
      <c r="AG22" s="79"/>
      <c r="AH22" s="79"/>
      <c r="AI22" s="79"/>
      <c r="AJ22" s="79"/>
      <c r="AK22" s="79"/>
      <c r="AL22" s="79"/>
      <c r="AM22" s="79"/>
      <c r="AN22" s="79"/>
      <c r="AO22" s="79"/>
      <c r="AP22" s="79"/>
      <c r="AQ22" s="79"/>
      <c r="AR22" s="79"/>
      <c r="AS22" s="79"/>
      <c r="AT22" s="90" t="s">
        <v>70</v>
      </c>
    </row>
    <row r="23" spans="1:46" ht="18.75" x14ac:dyDescent="0.3">
      <c r="B23" s="6">
        <f t="shared" si="1"/>
        <v>17</v>
      </c>
      <c r="C23" s="92" t="s">
        <v>71</v>
      </c>
      <c r="D23" s="92"/>
      <c r="E23" s="82"/>
      <c r="F23" s="83"/>
      <c r="G23" s="88"/>
      <c r="H23" s="8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79"/>
      <c r="W23" s="79"/>
      <c r="X23" s="79"/>
      <c r="Y23" s="79"/>
      <c r="Z23" s="79"/>
      <c r="AA23" s="79"/>
      <c r="AB23" s="79"/>
      <c r="AC23" s="79"/>
      <c r="AD23" s="79"/>
      <c r="AE23" s="79"/>
      <c r="AF23" s="79"/>
      <c r="AG23" s="79"/>
      <c r="AH23" s="79"/>
      <c r="AI23" s="79"/>
      <c r="AJ23" s="79"/>
      <c r="AK23" s="79"/>
      <c r="AL23" s="79"/>
      <c r="AM23" s="79"/>
      <c r="AN23" s="79"/>
      <c r="AO23" s="79"/>
      <c r="AP23" s="79"/>
      <c r="AQ23" s="79"/>
      <c r="AR23" s="79"/>
      <c r="AS23" s="79"/>
      <c r="AT23" s="90" t="s">
        <v>70</v>
      </c>
    </row>
    <row r="24" spans="1:46" ht="18.75" x14ac:dyDescent="0.3">
      <c r="B24" s="6">
        <f t="shared" si="1"/>
        <v>18</v>
      </c>
      <c r="C24" s="92" t="s">
        <v>72</v>
      </c>
      <c r="D24" s="92"/>
      <c r="E24" s="82"/>
      <c r="F24" s="83"/>
      <c r="G24" s="88"/>
      <c r="H24" s="89"/>
      <c r="I24" s="79"/>
      <c r="J24" s="79"/>
      <c r="K24" s="79"/>
      <c r="L24" s="79"/>
      <c r="M24" s="79"/>
      <c r="N24" s="79"/>
      <c r="O24" s="79"/>
      <c r="P24" s="79"/>
      <c r="Q24" s="79"/>
      <c r="R24" s="79"/>
      <c r="S24" s="79"/>
      <c r="T24" s="79"/>
      <c r="U24" s="79"/>
      <c r="V24" s="79"/>
      <c r="W24" s="79"/>
      <c r="X24" s="79"/>
      <c r="Y24" s="79"/>
      <c r="Z24" s="79"/>
      <c r="AA24" s="79"/>
      <c r="AB24" s="79"/>
      <c r="AC24" s="79"/>
      <c r="AD24" s="79"/>
      <c r="AE24" s="79"/>
      <c r="AF24" s="79"/>
      <c r="AG24" s="79"/>
      <c r="AH24" s="79"/>
      <c r="AI24" s="79"/>
      <c r="AJ24" s="79"/>
      <c r="AK24" s="79"/>
      <c r="AL24" s="79"/>
      <c r="AM24" s="79"/>
      <c r="AN24" s="79"/>
      <c r="AO24" s="79"/>
      <c r="AP24" s="79"/>
      <c r="AQ24" s="79"/>
      <c r="AR24" s="79"/>
      <c r="AS24" s="79"/>
      <c r="AT24" s="90"/>
    </row>
    <row r="25" spans="1:46" ht="18.75" x14ac:dyDescent="0.3">
      <c r="B25" s="6">
        <f t="shared" si="1"/>
        <v>19</v>
      </c>
      <c r="C25" s="92" t="s">
        <v>73</v>
      </c>
      <c r="D25" s="92"/>
      <c r="E25" s="82"/>
      <c r="F25" s="83"/>
      <c r="G25" s="88"/>
      <c r="H25" s="89"/>
      <c r="I25" s="79"/>
      <c r="J25" s="79"/>
      <c r="K25" s="79"/>
      <c r="L25" s="79"/>
      <c r="M25" s="79"/>
      <c r="N25" s="79"/>
      <c r="O25" s="79"/>
      <c r="P25" s="79"/>
      <c r="Q25" s="79"/>
      <c r="R25" s="79"/>
      <c r="S25" s="79"/>
      <c r="T25" s="79"/>
      <c r="U25" s="79"/>
      <c r="V25" s="79"/>
      <c r="W25" s="79"/>
      <c r="X25" s="79"/>
      <c r="Y25" s="79"/>
      <c r="Z25" s="79"/>
      <c r="AA25" s="79"/>
      <c r="AB25" s="79"/>
      <c r="AC25" s="79"/>
      <c r="AD25" s="79"/>
      <c r="AE25" s="79"/>
      <c r="AF25" s="79"/>
      <c r="AG25" s="79"/>
      <c r="AH25" s="79"/>
      <c r="AI25" s="79"/>
      <c r="AJ25" s="79"/>
      <c r="AK25" s="79"/>
      <c r="AL25" s="79"/>
      <c r="AM25" s="79"/>
      <c r="AN25" s="79"/>
      <c r="AO25" s="79"/>
      <c r="AP25" s="79"/>
      <c r="AQ25" s="79"/>
      <c r="AR25" s="79"/>
      <c r="AS25" s="79"/>
      <c r="AT25" s="90"/>
    </row>
    <row r="26" spans="1:46" ht="20.25" customHeight="1" x14ac:dyDescent="0.3">
      <c r="B26" s="6">
        <f t="shared" si="1"/>
        <v>20</v>
      </c>
      <c r="C26" s="92" t="s">
        <v>74</v>
      </c>
      <c r="D26" s="92"/>
      <c r="E26" s="93"/>
      <c r="F26" s="83"/>
      <c r="G26" s="84"/>
      <c r="H26" s="85"/>
      <c r="I26" s="79"/>
      <c r="J26" s="79"/>
      <c r="K26" s="79"/>
      <c r="L26" s="79"/>
      <c r="M26" s="79"/>
      <c r="N26" s="79"/>
      <c r="O26" s="79"/>
      <c r="P26" s="79"/>
      <c r="Q26" s="79"/>
      <c r="R26" s="79"/>
      <c r="S26" s="79"/>
      <c r="T26" s="79"/>
      <c r="U26" s="79"/>
      <c r="V26" s="79"/>
      <c r="W26" s="79"/>
      <c r="X26" s="79"/>
      <c r="Y26" s="79"/>
      <c r="Z26" s="79"/>
      <c r="AA26" s="79"/>
      <c r="AB26" s="79"/>
      <c r="AC26" s="79"/>
      <c r="AD26" s="79"/>
      <c r="AE26" s="79"/>
      <c r="AF26" s="79"/>
      <c r="AG26" s="79"/>
      <c r="AH26" s="79"/>
      <c r="AI26" s="79"/>
      <c r="AJ26" s="79"/>
      <c r="AK26" s="79"/>
      <c r="AL26" s="79"/>
      <c r="AM26" s="79"/>
      <c r="AN26" s="79"/>
      <c r="AO26" s="79"/>
      <c r="AP26" s="79"/>
      <c r="AQ26" s="79"/>
      <c r="AR26" s="79"/>
      <c r="AS26" s="79"/>
      <c r="AT26" s="90"/>
    </row>
    <row r="27" spans="1:46" s="14" customFormat="1" ht="20.25" customHeight="1" x14ac:dyDescent="0.25">
      <c r="B27" s="125" t="s">
        <v>32</v>
      </c>
      <c r="C27" s="126"/>
      <c r="D27" s="126"/>
      <c r="E27" s="126"/>
      <c r="F27" s="126"/>
      <c r="G27" s="126"/>
      <c r="H27" s="126"/>
      <c r="I27" s="126"/>
      <c r="J27" s="126"/>
      <c r="K27" s="126"/>
      <c r="L27" s="126"/>
      <c r="M27" s="126"/>
      <c r="N27" s="126"/>
      <c r="O27" s="126"/>
      <c r="P27" s="126"/>
      <c r="Q27" s="126"/>
      <c r="R27" s="126"/>
      <c r="S27" s="126"/>
      <c r="T27" s="126"/>
      <c r="U27" s="126"/>
      <c r="V27" s="126"/>
      <c r="W27" s="126"/>
      <c r="X27" s="126"/>
      <c r="Y27" s="126"/>
      <c r="Z27" s="126"/>
      <c r="AA27" s="126"/>
      <c r="AB27" s="126"/>
      <c r="AC27" s="126"/>
      <c r="AD27" s="126"/>
      <c r="AE27" s="126"/>
      <c r="AF27" s="126"/>
      <c r="AG27" s="126"/>
      <c r="AH27" s="126"/>
      <c r="AI27" s="126"/>
      <c r="AJ27" s="126"/>
      <c r="AK27" s="126"/>
      <c r="AL27" s="126"/>
      <c r="AM27" s="126"/>
      <c r="AN27" s="126"/>
      <c r="AO27" s="126"/>
      <c r="AP27" s="126"/>
      <c r="AQ27" s="126"/>
      <c r="AR27" s="126"/>
      <c r="AS27" s="126"/>
      <c r="AT27" s="127"/>
    </row>
    <row r="28" spans="1:46" s="42" customFormat="1" ht="37.5" x14ac:dyDescent="0.25">
      <c r="B28" s="28">
        <v>1</v>
      </c>
      <c r="C28" s="29" t="s">
        <v>10</v>
      </c>
      <c r="D28" s="29"/>
      <c r="E28" s="53">
        <v>1076.425</v>
      </c>
      <c r="F28" s="49">
        <v>619.42999999999995</v>
      </c>
      <c r="G28" s="49">
        <f>E28-F28</f>
        <v>456.995</v>
      </c>
      <c r="H28" s="36">
        <v>40000000000</v>
      </c>
      <c r="I28" s="40">
        <f>(550000000)+(2%*(H28-15000000000))</f>
        <v>1050000000</v>
      </c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40"/>
      <c r="AL28" s="40"/>
      <c r="AM28" s="40"/>
      <c r="AN28" s="40"/>
      <c r="AO28" s="40"/>
      <c r="AP28" s="40"/>
      <c r="AQ28" s="40"/>
      <c r="AR28" s="40"/>
      <c r="AS28" s="40"/>
      <c r="AT28" s="30" t="s">
        <v>35</v>
      </c>
    </row>
    <row r="29" spans="1:46" s="42" customFormat="1" ht="37.5" x14ac:dyDescent="0.25">
      <c r="A29" s="16"/>
      <c r="B29" s="15">
        <f>B28+1</f>
        <v>2</v>
      </c>
      <c r="C29" s="12" t="s">
        <v>11</v>
      </c>
      <c r="D29" s="12"/>
      <c r="E29" s="51">
        <v>196</v>
      </c>
      <c r="F29" s="54">
        <v>116.2</v>
      </c>
      <c r="G29" s="49">
        <f t="shared" ref="G29:G32" si="2">E29-F29</f>
        <v>79.8</v>
      </c>
      <c r="H29" s="57">
        <v>0</v>
      </c>
      <c r="I29" s="40">
        <v>0</v>
      </c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40"/>
      <c r="AO29" s="40"/>
      <c r="AP29" s="40"/>
      <c r="AQ29" s="40"/>
      <c r="AR29" s="40"/>
      <c r="AS29" s="40"/>
      <c r="AT29" s="13" t="s">
        <v>36</v>
      </c>
    </row>
    <row r="30" spans="1:46" ht="18.75" x14ac:dyDescent="0.3">
      <c r="B30" s="15">
        <f t="shared" ref="B30:B32" si="3">B29+1</f>
        <v>3</v>
      </c>
      <c r="C30" s="12" t="s">
        <v>12</v>
      </c>
      <c r="D30" s="12"/>
      <c r="E30" s="51">
        <v>2226.44</v>
      </c>
      <c r="F30" s="44">
        <v>1049.51</v>
      </c>
      <c r="G30" s="49">
        <f t="shared" si="2"/>
        <v>1176.93</v>
      </c>
      <c r="H30" s="8">
        <v>640000000000</v>
      </c>
      <c r="I30" s="40">
        <f>(2175000000)+(0.15%*(H30-500000000000))</f>
        <v>2385000000</v>
      </c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0"/>
      <c r="AM30" s="40"/>
      <c r="AN30" s="40"/>
      <c r="AO30" s="40"/>
      <c r="AP30" s="40"/>
      <c r="AQ30" s="40"/>
      <c r="AR30" s="40"/>
      <c r="AS30" s="40"/>
      <c r="AT30" s="17"/>
    </row>
    <row r="31" spans="1:46" ht="18.75" x14ac:dyDescent="0.3">
      <c r="B31" s="15">
        <f t="shared" si="3"/>
        <v>4</v>
      </c>
      <c r="C31" s="12" t="s">
        <v>13</v>
      </c>
      <c r="D31" s="12"/>
      <c r="E31" s="51">
        <v>354.65</v>
      </c>
      <c r="F31" s="44">
        <v>354.65</v>
      </c>
      <c r="G31" s="49">
        <f t="shared" si="2"/>
        <v>0</v>
      </c>
      <c r="H31" s="8">
        <v>0</v>
      </c>
      <c r="I31" s="41">
        <v>0</v>
      </c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1"/>
      <c r="AR31" s="41"/>
      <c r="AS31" s="41"/>
      <c r="AT31" s="13" t="s">
        <v>37</v>
      </c>
    </row>
    <row r="32" spans="1:46" ht="18.75" x14ac:dyDescent="0.3">
      <c r="B32" s="15">
        <f t="shared" si="3"/>
        <v>5</v>
      </c>
      <c r="C32" s="31" t="s">
        <v>14</v>
      </c>
      <c r="D32" s="31"/>
      <c r="E32" s="52">
        <v>151</v>
      </c>
      <c r="F32" s="45">
        <v>55</v>
      </c>
      <c r="G32" s="49">
        <f t="shared" si="2"/>
        <v>96</v>
      </c>
      <c r="H32" s="26">
        <v>20000000000</v>
      </c>
      <c r="I32" s="40">
        <f>(550000000)+(2%*(H32-15000000000))</f>
        <v>650000000</v>
      </c>
      <c r="J32" s="74"/>
      <c r="K32" s="74"/>
      <c r="L32" s="74"/>
      <c r="M32" s="74"/>
      <c r="N32" s="74"/>
      <c r="O32" s="74"/>
      <c r="P32" s="74"/>
      <c r="Q32" s="74"/>
      <c r="R32" s="74"/>
      <c r="S32" s="74"/>
      <c r="T32" s="74"/>
      <c r="U32" s="74"/>
      <c r="V32" s="74"/>
      <c r="W32" s="74"/>
      <c r="X32" s="74"/>
      <c r="Y32" s="74"/>
      <c r="Z32" s="74"/>
      <c r="AA32" s="74"/>
      <c r="AB32" s="74"/>
      <c r="AC32" s="74"/>
      <c r="AD32" s="74"/>
      <c r="AE32" s="74"/>
      <c r="AF32" s="74"/>
      <c r="AG32" s="74"/>
      <c r="AH32" s="74"/>
      <c r="AI32" s="74"/>
      <c r="AJ32" s="74"/>
      <c r="AK32" s="74"/>
      <c r="AL32" s="74"/>
      <c r="AM32" s="74"/>
      <c r="AN32" s="74"/>
      <c r="AO32" s="74"/>
      <c r="AP32" s="74"/>
      <c r="AQ32" s="74"/>
      <c r="AR32" s="74"/>
      <c r="AS32" s="74"/>
      <c r="AT32" s="27"/>
    </row>
    <row r="33" spans="1:50" s="14" customFormat="1" ht="20.25" customHeight="1" x14ac:dyDescent="0.3">
      <c r="B33" s="128" t="s">
        <v>33</v>
      </c>
      <c r="C33" s="129"/>
      <c r="D33" s="129"/>
      <c r="E33" s="129"/>
      <c r="F33" s="129"/>
      <c r="G33" s="129"/>
      <c r="H33" s="129"/>
      <c r="I33" s="129"/>
      <c r="J33" s="129"/>
      <c r="K33" s="129"/>
      <c r="L33" s="129"/>
      <c r="M33" s="129"/>
      <c r="N33" s="129"/>
      <c r="O33" s="129"/>
      <c r="P33" s="129"/>
      <c r="Q33" s="129"/>
      <c r="R33" s="129"/>
      <c r="S33" s="129"/>
      <c r="T33" s="129"/>
      <c r="U33" s="129"/>
      <c r="V33" s="129"/>
      <c r="W33" s="129"/>
      <c r="X33" s="129"/>
      <c r="Y33" s="129"/>
      <c r="Z33" s="129"/>
      <c r="AA33" s="129"/>
      <c r="AB33" s="129"/>
      <c r="AC33" s="129"/>
      <c r="AD33" s="129"/>
      <c r="AE33" s="129"/>
      <c r="AF33" s="129"/>
      <c r="AG33" s="129"/>
      <c r="AH33" s="129"/>
      <c r="AI33" s="129"/>
      <c r="AJ33" s="129"/>
      <c r="AK33" s="129"/>
      <c r="AL33" s="129"/>
      <c r="AM33" s="129"/>
      <c r="AN33" s="129"/>
      <c r="AO33" s="129"/>
      <c r="AP33" s="129"/>
      <c r="AQ33" s="129"/>
      <c r="AR33" s="129"/>
      <c r="AS33" s="129"/>
      <c r="AT33" s="130"/>
    </row>
    <row r="34" spans="1:50" ht="18.75" x14ac:dyDescent="0.3">
      <c r="B34" s="15">
        <v>1</v>
      </c>
      <c r="C34" s="12" t="s">
        <v>16</v>
      </c>
      <c r="D34" s="12"/>
      <c r="E34" s="51">
        <v>78.7</v>
      </c>
      <c r="F34" s="47">
        <v>0</v>
      </c>
      <c r="G34" s="46">
        <f t="shared" ref="G34:G38" si="4">E34-F34</f>
        <v>78.7</v>
      </c>
      <c r="H34" s="8">
        <v>598979341714</v>
      </c>
      <c r="I34" s="40">
        <f>(2175000000)+(0.15%*(H34-500000000000))</f>
        <v>2323469012.5710001</v>
      </c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0"/>
      <c r="AS34" s="40"/>
      <c r="AT34" s="13"/>
    </row>
    <row r="35" spans="1:50" ht="18.75" x14ac:dyDescent="0.3">
      <c r="B35" s="15">
        <f>B34+1</f>
        <v>2</v>
      </c>
      <c r="C35" s="12" t="s">
        <v>17</v>
      </c>
      <c r="D35" s="12"/>
      <c r="E35" s="51">
        <v>46.56</v>
      </c>
      <c r="F35" s="47">
        <v>0</v>
      </c>
      <c r="G35" s="46">
        <f t="shared" si="4"/>
        <v>46.56</v>
      </c>
      <c r="H35" s="8">
        <v>321314429417</v>
      </c>
      <c r="I35" s="40">
        <f>(1675000000)+(0.2%*(H35-250000000000))</f>
        <v>1817628858.8340001</v>
      </c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0"/>
      <c r="AP35" s="40"/>
      <c r="AQ35" s="40"/>
      <c r="AR35" s="40"/>
      <c r="AS35" s="40"/>
      <c r="AT35" s="13"/>
    </row>
    <row r="36" spans="1:50" s="19" customFormat="1" ht="18.75" x14ac:dyDescent="0.3">
      <c r="A36" s="18"/>
      <c r="B36" s="15">
        <f t="shared" ref="B36:B41" si="5">B35+1</f>
        <v>3</v>
      </c>
      <c r="C36" s="117" t="s">
        <v>38</v>
      </c>
      <c r="D36" s="118"/>
      <c r="E36" s="51">
        <v>800</v>
      </c>
      <c r="F36" s="47">
        <v>132.16999999999999</v>
      </c>
      <c r="G36" s="46">
        <f t="shared" si="4"/>
        <v>667.83</v>
      </c>
      <c r="H36" s="8">
        <v>275000000000</v>
      </c>
      <c r="I36" s="40">
        <f>(1675000000)+(0.2%*(H36-250000000000))</f>
        <v>1725000000</v>
      </c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0"/>
      <c r="AS36" s="40"/>
      <c r="AT36" s="13"/>
      <c r="AX36" s="62"/>
    </row>
    <row r="37" spans="1:50" s="14" customFormat="1" ht="18.75" x14ac:dyDescent="0.3">
      <c r="B37" s="15">
        <f t="shared" si="5"/>
        <v>4</v>
      </c>
      <c r="C37" s="12" t="s">
        <v>18</v>
      </c>
      <c r="D37" s="12"/>
      <c r="E37" s="51">
        <v>1645.43</v>
      </c>
      <c r="F37" s="47">
        <v>0</v>
      </c>
      <c r="G37" s="46">
        <f t="shared" si="4"/>
        <v>1645.43</v>
      </c>
      <c r="H37" s="8">
        <v>574216696284</v>
      </c>
      <c r="I37" s="40">
        <f>(2175000000)+(0.15%*(H37-500000000000))</f>
        <v>2286325044.4260001</v>
      </c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0"/>
      <c r="AS37" s="40"/>
      <c r="AT37" s="13"/>
    </row>
    <row r="38" spans="1:50" s="20" customFormat="1" ht="18.75" x14ac:dyDescent="0.3">
      <c r="A38" s="14"/>
      <c r="B38" s="15">
        <f>B37+1</f>
        <v>5</v>
      </c>
      <c r="C38" s="25" t="s">
        <v>19</v>
      </c>
      <c r="D38" s="25"/>
      <c r="E38" s="52">
        <v>613</v>
      </c>
      <c r="F38" s="45">
        <v>299</v>
      </c>
      <c r="G38" s="46">
        <f t="shared" si="4"/>
        <v>314</v>
      </c>
      <c r="H38" s="26">
        <v>350000000000</v>
      </c>
      <c r="I38" s="40">
        <f>(1675000000)+(0.2%*(H38-250000000000))</f>
        <v>1875000000</v>
      </c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K38" s="40"/>
      <c r="AL38" s="40"/>
      <c r="AM38" s="40"/>
      <c r="AN38" s="40"/>
      <c r="AO38" s="40"/>
      <c r="AP38" s="40"/>
      <c r="AQ38" s="40"/>
      <c r="AR38" s="40"/>
      <c r="AS38" s="40"/>
      <c r="AT38" s="33"/>
    </row>
    <row r="39" spans="1:50" s="14" customFormat="1" ht="18.75" x14ac:dyDescent="0.3">
      <c r="B39" s="15">
        <f t="shared" si="5"/>
        <v>6</v>
      </c>
      <c r="C39" s="92" t="s">
        <v>75</v>
      </c>
      <c r="D39" s="92"/>
      <c r="E39" s="94"/>
      <c r="F39" s="95"/>
      <c r="G39" s="96"/>
      <c r="H39" s="97"/>
      <c r="I39" s="79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40"/>
      <c r="AQ39" s="40"/>
      <c r="AR39" s="40"/>
      <c r="AS39" s="40"/>
      <c r="AT39" s="99"/>
    </row>
    <row r="40" spans="1:50" s="14" customFormat="1" ht="18.75" x14ac:dyDescent="0.3">
      <c r="B40" s="15">
        <f t="shared" si="5"/>
        <v>7</v>
      </c>
      <c r="C40" s="92" t="s">
        <v>76</v>
      </c>
      <c r="D40" s="92"/>
      <c r="E40" s="94"/>
      <c r="F40" s="95"/>
      <c r="G40" s="96"/>
      <c r="H40" s="97"/>
      <c r="I40" s="79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0"/>
      <c r="AQ40" s="40"/>
      <c r="AR40" s="40"/>
      <c r="AS40" s="40"/>
      <c r="AT40" s="99"/>
    </row>
    <row r="41" spans="1:50" s="20" customFormat="1" ht="18.75" x14ac:dyDescent="0.3">
      <c r="A41" s="14"/>
      <c r="B41" s="15">
        <f t="shared" si="5"/>
        <v>8</v>
      </c>
      <c r="C41" s="92" t="s">
        <v>77</v>
      </c>
      <c r="D41" s="92"/>
      <c r="E41" s="94"/>
      <c r="F41" s="100"/>
      <c r="G41" s="96"/>
      <c r="H41" s="97"/>
      <c r="I41" s="79"/>
      <c r="J41" s="98"/>
      <c r="K41" s="98"/>
      <c r="L41" s="98"/>
      <c r="M41" s="98"/>
      <c r="N41" s="98"/>
      <c r="O41" s="98"/>
      <c r="P41" s="98"/>
      <c r="Q41" s="98"/>
      <c r="R41" s="98"/>
      <c r="S41" s="98"/>
      <c r="T41" s="98"/>
      <c r="U41" s="98"/>
      <c r="V41" s="98"/>
      <c r="W41" s="98"/>
      <c r="X41" s="98"/>
      <c r="Y41" s="98"/>
      <c r="Z41" s="98"/>
      <c r="AA41" s="98"/>
      <c r="AB41" s="98"/>
      <c r="AC41" s="98"/>
      <c r="AD41" s="98"/>
      <c r="AE41" s="98"/>
      <c r="AF41" s="98"/>
      <c r="AG41" s="98"/>
      <c r="AH41" s="98"/>
      <c r="AI41" s="98"/>
      <c r="AJ41" s="98"/>
      <c r="AK41" s="98"/>
      <c r="AL41" s="98"/>
      <c r="AM41" s="98"/>
      <c r="AN41" s="98"/>
      <c r="AO41" s="98"/>
      <c r="AP41" s="98"/>
      <c r="AQ41" s="98"/>
      <c r="AR41" s="98"/>
      <c r="AS41" s="98"/>
      <c r="AT41" s="101"/>
    </row>
    <row r="42" spans="1:50" s="14" customFormat="1" ht="18.75" customHeight="1" x14ac:dyDescent="0.3">
      <c r="B42" s="128" t="s">
        <v>34</v>
      </c>
      <c r="C42" s="129"/>
      <c r="D42" s="129"/>
      <c r="E42" s="129"/>
      <c r="F42" s="129"/>
      <c r="G42" s="129"/>
      <c r="H42" s="129"/>
      <c r="I42" s="129"/>
      <c r="J42" s="129"/>
      <c r="K42" s="129"/>
      <c r="L42" s="129"/>
      <c r="M42" s="129"/>
      <c r="N42" s="129"/>
      <c r="O42" s="129"/>
      <c r="P42" s="129"/>
      <c r="Q42" s="129"/>
      <c r="R42" s="129"/>
      <c r="S42" s="129"/>
      <c r="T42" s="129"/>
      <c r="U42" s="129"/>
      <c r="V42" s="129"/>
      <c r="W42" s="129"/>
      <c r="X42" s="129"/>
      <c r="Y42" s="129"/>
      <c r="Z42" s="129"/>
      <c r="AA42" s="129"/>
      <c r="AB42" s="129"/>
      <c r="AC42" s="129"/>
      <c r="AD42" s="129"/>
      <c r="AE42" s="129"/>
      <c r="AF42" s="129"/>
      <c r="AG42" s="129"/>
      <c r="AH42" s="129"/>
      <c r="AI42" s="129"/>
      <c r="AJ42" s="129"/>
      <c r="AK42" s="129"/>
      <c r="AL42" s="129"/>
      <c r="AM42" s="129"/>
      <c r="AN42" s="129"/>
      <c r="AO42" s="129"/>
      <c r="AP42" s="129"/>
      <c r="AQ42" s="129"/>
      <c r="AR42" s="129"/>
      <c r="AS42" s="129"/>
      <c r="AT42" s="130"/>
      <c r="AX42" s="63"/>
    </row>
    <row r="43" spans="1:50" s="14" customFormat="1" ht="18.75" customHeight="1" x14ac:dyDescent="0.3">
      <c r="B43" s="28">
        <v>1</v>
      </c>
      <c r="C43" s="29" t="s">
        <v>15</v>
      </c>
      <c r="D43" s="32"/>
      <c r="E43" s="53">
        <v>858.85</v>
      </c>
      <c r="F43" s="43">
        <v>52.94</v>
      </c>
      <c r="G43" s="46">
        <f>E43-F43</f>
        <v>805.91000000000008</v>
      </c>
      <c r="H43" s="4">
        <v>10000000000</v>
      </c>
      <c r="I43" s="40">
        <f>4%*H43</f>
        <v>400000000</v>
      </c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0"/>
      <c r="AS43" s="40"/>
      <c r="AT43" s="30" t="s">
        <v>55</v>
      </c>
    </row>
    <row r="44" spans="1:50" ht="18.75" x14ac:dyDescent="0.3">
      <c r="B44" s="34">
        <f>B43+1</f>
        <v>2</v>
      </c>
      <c r="C44" s="35" t="s">
        <v>20</v>
      </c>
      <c r="D44" s="35"/>
      <c r="E44" s="48">
        <v>426.3</v>
      </c>
      <c r="F44" s="55">
        <v>0</v>
      </c>
      <c r="G44" s="55">
        <f>E44-F44</f>
        <v>426.3</v>
      </c>
      <c r="H44" s="56">
        <v>0</v>
      </c>
      <c r="I44" s="41">
        <v>1765000000</v>
      </c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  <c r="AF44" s="41"/>
      <c r="AG44" s="41"/>
      <c r="AH44" s="41"/>
      <c r="AI44" s="41"/>
      <c r="AJ44" s="41"/>
      <c r="AK44" s="41"/>
      <c r="AL44" s="41"/>
      <c r="AM44" s="41"/>
      <c r="AN44" s="41"/>
      <c r="AO44" s="41"/>
      <c r="AP44" s="41"/>
      <c r="AQ44" s="41"/>
      <c r="AR44" s="41"/>
      <c r="AS44" s="41"/>
      <c r="AT44" s="21" t="s">
        <v>30</v>
      </c>
      <c r="AX44" s="61"/>
    </row>
    <row r="45" spans="1:50" ht="18.75" x14ac:dyDescent="0.3">
      <c r="B45" s="34">
        <f t="shared" ref="B45:B51" si="6">B44+1</f>
        <v>3</v>
      </c>
      <c r="C45" s="10" t="s">
        <v>39</v>
      </c>
      <c r="D45" s="10"/>
      <c r="E45" s="50">
        <v>611.17999999999995</v>
      </c>
      <c r="F45" s="37">
        <v>20</v>
      </c>
      <c r="G45" s="55">
        <f t="shared" ref="G45:G68" si="7">E45-F45</f>
        <v>591.17999999999995</v>
      </c>
      <c r="H45" s="26">
        <v>178495119000</v>
      </c>
      <c r="I45" s="40">
        <f>(1300000000)+(0.25%*(H45-150000000000))</f>
        <v>1371237797.5</v>
      </c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40"/>
      <c r="AH45" s="40"/>
      <c r="AI45" s="40"/>
      <c r="AJ45" s="40"/>
      <c r="AK45" s="40"/>
      <c r="AL45" s="40"/>
      <c r="AM45" s="40"/>
      <c r="AN45" s="40"/>
      <c r="AO45" s="40"/>
      <c r="AP45" s="40"/>
      <c r="AQ45" s="40"/>
      <c r="AR45" s="40"/>
      <c r="AS45" s="40"/>
      <c r="AT45" s="21"/>
      <c r="AX45" s="60"/>
    </row>
    <row r="46" spans="1:50" ht="18.75" x14ac:dyDescent="0.3">
      <c r="B46" s="34">
        <f t="shared" si="6"/>
        <v>4</v>
      </c>
      <c r="C46" s="10" t="s">
        <v>21</v>
      </c>
      <c r="D46" s="10"/>
      <c r="E46" s="50">
        <v>685.88</v>
      </c>
      <c r="F46" s="37">
        <v>0</v>
      </c>
      <c r="G46" s="55">
        <f t="shared" si="7"/>
        <v>685.88</v>
      </c>
      <c r="H46" s="8">
        <f>E46*1000000000</f>
        <v>685880000000</v>
      </c>
      <c r="I46" s="40">
        <f>(2175000000)+(0.15%*(H46-500000000000))</f>
        <v>2453820000</v>
      </c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0"/>
      <c r="AS46" s="40"/>
      <c r="AT46" s="22"/>
    </row>
    <row r="47" spans="1:50" s="14" customFormat="1" ht="18.75" customHeight="1" x14ac:dyDescent="0.3">
      <c r="B47" s="34">
        <f t="shared" si="6"/>
        <v>5</v>
      </c>
      <c r="C47" s="102" t="s">
        <v>78</v>
      </c>
      <c r="D47" s="102"/>
      <c r="E47" s="103"/>
      <c r="F47" s="84"/>
      <c r="G47" s="96"/>
      <c r="H47" s="104"/>
      <c r="I47" s="79"/>
      <c r="J47" s="79"/>
      <c r="K47" s="79"/>
      <c r="L47" s="79"/>
      <c r="M47" s="79"/>
      <c r="N47" s="79"/>
      <c r="O47" s="79"/>
      <c r="P47" s="79"/>
      <c r="Q47" s="79"/>
      <c r="R47" s="79"/>
      <c r="S47" s="79"/>
      <c r="T47" s="79"/>
      <c r="U47" s="79"/>
      <c r="V47" s="79"/>
      <c r="W47" s="79"/>
      <c r="X47" s="79"/>
      <c r="Y47" s="79"/>
      <c r="Z47" s="79"/>
      <c r="AA47" s="79"/>
      <c r="AB47" s="79"/>
      <c r="AC47" s="79"/>
      <c r="AD47" s="79"/>
      <c r="AE47" s="79"/>
      <c r="AF47" s="79"/>
      <c r="AG47" s="79"/>
      <c r="AH47" s="79"/>
      <c r="AI47" s="79"/>
      <c r="AJ47" s="79"/>
      <c r="AK47" s="79"/>
      <c r="AL47" s="79"/>
      <c r="AM47" s="79"/>
      <c r="AN47" s="79"/>
      <c r="AO47" s="79"/>
      <c r="AP47" s="79"/>
      <c r="AQ47" s="79"/>
      <c r="AR47" s="79"/>
      <c r="AS47" s="79"/>
      <c r="AT47" s="105"/>
    </row>
    <row r="48" spans="1:50" ht="18.75" x14ac:dyDescent="0.3">
      <c r="B48" s="34">
        <f t="shared" si="6"/>
        <v>6</v>
      </c>
      <c r="C48" s="106" t="s">
        <v>79</v>
      </c>
      <c r="D48" s="106"/>
      <c r="E48" s="76"/>
      <c r="F48" s="107"/>
      <c r="G48" s="107"/>
      <c r="H48" s="108"/>
      <c r="I48" s="109"/>
      <c r="J48" s="109"/>
      <c r="K48" s="109"/>
      <c r="L48" s="109"/>
      <c r="M48" s="109"/>
      <c r="N48" s="109"/>
      <c r="O48" s="109"/>
      <c r="P48" s="109"/>
      <c r="Q48" s="109"/>
      <c r="R48" s="109"/>
      <c r="S48" s="109"/>
      <c r="T48" s="109"/>
      <c r="U48" s="109"/>
      <c r="V48" s="109"/>
      <c r="W48" s="109"/>
      <c r="X48" s="109"/>
      <c r="Y48" s="109"/>
      <c r="Z48" s="109"/>
      <c r="AA48" s="109"/>
      <c r="AB48" s="109"/>
      <c r="AC48" s="109"/>
      <c r="AD48" s="109"/>
      <c r="AE48" s="109"/>
      <c r="AF48" s="109"/>
      <c r="AG48" s="109"/>
      <c r="AH48" s="109"/>
      <c r="AI48" s="109"/>
      <c r="AJ48" s="109"/>
      <c r="AK48" s="109"/>
      <c r="AL48" s="109"/>
      <c r="AM48" s="109"/>
      <c r="AN48" s="109"/>
      <c r="AO48" s="109"/>
      <c r="AP48" s="109"/>
      <c r="AQ48" s="109"/>
      <c r="AR48" s="109"/>
      <c r="AS48" s="109"/>
      <c r="AT48" s="110"/>
      <c r="AX48" s="61"/>
    </row>
    <row r="49" spans="2:50" ht="18.75" x14ac:dyDescent="0.3">
      <c r="B49" s="34">
        <f t="shared" si="6"/>
        <v>7</v>
      </c>
      <c r="C49" s="87" t="s">
        <v>80</v>
      </c>
      <c r="D49" s="87"/>
      <c r="E49" s="82"/>
      <c r="F49" s="111"/>
      <c r="G49" s="107"/>
      <c r="H49" s="97"/>
      <c r="I49" s="79"/>
      <c r="J49" s="79"/>
      <c r="K49" s="79"/>
      <c r="L49" s="79"/>
      <c r="M49" s="79"/>
      <c r="N49" s="79"/>
      <c r="O49" s="79"/>
      <c r="P49" s="79"/>
      <c r="Q49" s="79"/>
      <c r="R49" s="79"/>
      <c r="S49" s="79"/>
      <c r="T49" s="79"/>
      <c r="U49" s="79"/>
      <c r="V49" s="79"/>
      <c r="W49" s="79"/>
      <c r="X49" s="79"/>
      <c r="Y49" s="79"/>
      <c r="Z49" s="79"/>
      <c r="AA49" s="79"/>
      <c r="AB49" s="79"/>
      <c r="AC49" s="79"/>
      <c r="AD49" s="79"/>
      <c r="AE49" s="79"/>
      <c r="AF49" s="79"/>
      <c r="AG49" s="79"/>
      <c r="AH49" s="79"/>
      <c r="AI49" s="79"/>
      <c r="AJ49" s="79"/>
      <c r="AK49" s="79"/>
      <c r="AL49" s="79"/>
      <c r="AM49" s="79"/>
      <c r="AN49" s="79"/>
      <c r="AO49" s="79"/>
      <c r="AP49" s="79"/>
      <c r="AQ49" s="79"/>
      <c r="AR49" s="79"/>
      <c r="AS49" s="79"/>
      <c r="AT49" s="110"/>
      <c r="AX49" s="60"/>
    </row>
    <row r="50" spans="2:50" ht="18.75" x14ac:dyDescent="0.3">
      <c r="B50" s="34">
        <f t="shared" si="6"/>
        <v>8</v>
      </c>
      <c r="C50" s="87" t="s">
        <v>81</v>
      </c>
      <c r="D50" s="87"/>
      <c r="E50" s="82"/>
      <c r="F50" s="111"/>
      <c r="G50" s="107"/>
      <c r="H50" s="97"/>
      <c r="I50" s="79"/>
      <c r="J50" s="79"/>
      <c r="K50" s="79"/>
      <c r="L50" s="79"/>
      <c r="M50" s="79"/>
      <c r="N50" s="79"/>
      <c r="O50" s="79"/>
      <c r="P50" s="79"/>
      <c r="Q50" s="79"/>
      <c r="R50" s="79"/>
      <c r="S50" s="79"/>
      <c r="T50" s="79"/>
      <c r="U50" s="79"/>
      <c r="V50" s="79"/>
      <c r="W50" s="79"/>
      <c r="X50" s="79"/>
      <c r="Y50" s="79"/>
      <c r="Z50" s="79"/>
      <c r="AA50" s="79"/>
      <c r="AB50" s="79"/>
      <c r="AC50" s="79"/>
      <c r="AD50" s="79"/>
      <c r="AE50" s="79"/>
      <c r="AF50" s="79"/>
      <c r="AG50" s="79"/>
      <c r="AH50" s="79"/>
      <c r="AI50" s="79"/>
      <c r="AJ50" s="79"/>
      <c r="AK50" s="79"/>
      <c r="AL50" s="79"/>
      <c r="AM50" s="79"/>
      <c r="AN50" s="79"/>
      <c r="AO50" s="79"/>
      <c r="AP50" s="79"/>
      <c r="AQ50" s="79"/>
      <c r="AR50" s="79"/>
      <c r="AS50" s="79"/>
      <c r="AT50" s="110"/>
      <c r="AX50" s="60"/>
    </row>
    <row r="51" spans="2:50" ht="18.75" x14ac:dyDescent="0.3">
      <c r="B51" s="34">
        <f t="shared" si="6"/>
        <v>9</v>
      </c>
      <c r="C51" s="113" t="s">
        <v>82</v>
      </c>
      <c r="D51" s="113"/>
      <c r="E51" s="82"/>
      <c r="F51" s="111"/>
      <c r="G51" s="107"/>
      <c r="H51" s="85"/>
      <c r="I51" s="79"/>
      <c r="J51" s="79"/>
      <c r="K51" s="79"/>
      <c r="L51" s="79"/>
      <c r="M51" s="79"/>
      <c r="N51" s="79"/>
      <c r="O51" s="79"/>
      <c r="P51" s="79"/>
      <c r="Q51" s="79"/>
      <c r="R51" s="79"/>
      <c r="S51" s="79"/>
      <c r="T51" s="79"/>
      <c r="U51" s="79"/>
      <c r="V51" s="79"/>
      <c r="W51" s="79"/>
      <c r="X51" s="79"/>
      <c r="Y51" s="79"/>
      <c r="Z51" s="79"/>
      <c r="AA51" s="79"/>
      <c r="AB51" s="79"/>
      <c r="AC51" s="79"/>
      <c r="AD51" s="79"/>
      <c r="AE51" s="79"/>
      <c r="AF51" s="79"/>
      <c r="AG51" s="79"/>
      <c r="AH51" s="79"/>
      <c r="AI51" s="79"/>
      <c r="AJ51" s="79"/>
      <c r="AK51" s="79"/>
      <c r="AL51" s="79"/>
      <c r="AM51" s="79"/>
      <c r="AN51" s="79"/>
      <c r="AO51" s="79"/>
      <c r="AP51" s="79"/>
      <c r="AQ51" s="79"/>
      <c r="AR51" s="79"/>
      <c r="AS51" s="79"/>
      <c r="AT51" s="112" t="s">
        <v>83</v>
      </c>
    </row>
    <row r="52" spans="2:50" s="14" customFormat="1" ht="18.75" customHeight="1" x14ac:dyDescent="0.3">
      <c r="B52" s="128" t="s">
        <v>48</v>
      </c>
      <c r="C52" s="129"/>
      <c r="D52" s="129"/>
      <c r="E52" s="129"/>
      <c r="F52" s="129"/>
      <c r="G52" s="129"/>
      <c r="H52" s="129"/>
      <c r="I52" s="129"/>
      <c r="J52" s="129"/>
      <c r="K52" s="129"/>
      <c r="L52" s="129"/>
      <c r="M52" s="129"/>
      <c r="N52" s="129"/>
      <c r="O52" s="129"/>
      <c r="P52" s="129"/>
      <c r="Q52" s="129"/>
      <c r="R52" s="129"/>
      <c r="S52" s="129"/>
      <c r="T52" s="129"/>
      <c r="U52" s="129"/>
      <c r="V52" s="129"/>
      <c r="W52" s="129"/>
      <c r="X52" s="129"/>
      <c r="Y52" s="129"/>
      <c r="Z52" s="129"/>
      <c r="AA52" s="129"/>
      <c r="AB52" s="129"/>
      <c r="AC52" s="129"/>
      <c r="AD52" s="129"/>
      <c r="AE52" s="129"/>
      <c r="AF52" s="129"/>
      <c r="AG52" s="129"/>
      <c r="AH52" s="129"/>
      <c r="AI52" s="129"/>
      <c r="AJ52" s="129"/>
      <c r="AK52" s="129"/>
      <c r="AL52" s="129"/>
      <c r="AM52" s="129"/>
      <c r="AN52" s="129"/>
      <c r="AO52" s="129"/>
      <c r="AP52" s="129"/>
      <c r="AQ52" s="129"/>
      <c r="AR52" s="129"/>
      <c r="AS52" s="129"/>
      <c r="AT52" s="130"/>
      <c r="AX52" s="63"/>
    </row>
    <row r="53" spans="2:50" s="14" customFormat="1" ht="18.75" customHeight="1" x14ac:dyDescent="0.3">
      <c r="B53" s="28">
        <v>1</v>
      </c>
      <c r="C53" s="29" t="s">
        <v>54</v>
      </c>
      <c r="D53" s="32"/>
      <c r="E53" s="68">
        <f>52.5+2210</f>
        <v>2262.5</v>
      </c>
      <c r="F53" s="55">
        <v>0</v>
      </c>
      <c r="G53" s="55">
        <f t="shared" si="7"/>
        <v>2262.5</v>
      </c>
      <c r="H53" s="26">
        <f>635000000000+18200000000</f>
        <v>653200000000</v>
      </c>
      <c r="I53" s="40">
        <f>(2175000000)+(0.15%*(H53-500000000000))</f>
        <v>2404800000</v>
      </c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40"/>
      <c r="AR53" s="40"/>
      <c r="AS53" s="40"/>
      <c r="AT53" s="30"/>
    </row>
    <row r="54" spans="2:50" ht="18.75" x14ac:dyDescent="0.3">
      <c r="B54" s="34">
        <f>B53+1</f>
        <v>2</v>
      </c>
      <c r="C54" s="35" t="s">
        <v>44</v>
      </c>
      <c r="D54" s="35"/>
      <c r="E54" s="69">
        <v>28</v>
      </c>
      <c r="F54" s="55">
        <v>0</v>
      </c>
      <c r="G54" s="55">
        <f t="shared" si="7"/>
        <v>28</v>
      </c>
      <c r="H54" s="4">
        <v>52000000000</v>
      </c>
      <c r="I54" s="40">
        <f>(850000000)+(1%*(H54-20000000000))</f>
        <v>1170000000</v>
      </c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K54" s="40"/>
      <c r="AL54" s="40"/>
      <c r="AM54" s="40"/>
      <c r="AN54" s="40"/>
      <c r="AO54" s="40"/>
      <c r="AP54" s="40"/>
      <c r="AQ54" s="40"/>
      <c r="AR54" s="40"/>
      <c r="AS54" s="40"/>
      <c r="AT54" s="67"/>
      <c r="AX54" s="61"/>
    </row>
    <row r="55" spans="2:50" ht="18.75" x14ac:dyDescent="0.3">
      <c r="B55" s="34">
        <f t="shared" ref="B55:B63" si="8">B54+1</f>
        <v>3</v>
      </c>
      <c r="C55" s="10" t="s">
        <v>45</v>
      </c>
      <c r="D55" s="10"/>
      <c r="E55" s="70">
        <v>869.64499999999998</v>
      </c>
      <c r="F55" s="55">
        <v>0</v>
      </c>
      <c r="G55" s="55">
        <f t="shared" si="7"/>
        <v>869.64499999999998</v>
      </c>
      <c r="H55" s="26">
        <v>650000000000</v>
      </c>
      <c r="I55" s="40">
        <f>(2175000000)+(0.15%*(H55-500000000000))</f>
        <v>2400000000</v>
      </c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40"/>
      <c r="AJ55" s="40"/>
      <c r="AK55" s="40"/>
      <c r="AL55" s="40"/>
      <c r="AM55" s="40"/>
      <c r="AN55" s="40"/>
      <c r="AO55" s="40"/>
      <c r="AP55" s="40"/>
      <c r="AQ55" s="40"/>
      <c r="AR55" s="40"/>
      <c r="AS55" s="40"/>
      <c r="AT55" s="21"/>
      <c r="AX55" s="60"/>
    </row>
    <row r="56" spans="2:50" ht="18.75" x14ac:dyDescent="0.3">
      <c r="B56" s="34">
        <f t="shared" si="8"/>
        <v>4</v>
      </c>
      <c r="C56" s="10" t="s">
        <v>46</v>
      </c>
      <c r="D56" s="10"/>
      <c r="E56" s="55">
        <f>197+31</f>
        <v>228</v>
      </c>
      <c r="F56" s="55">
        <v>0</v>
      </c>
      <c r="G56" s="55">
        <f t="shared" si="7"/>
        <v>228</v>
      </c>
      <c r="H56" s="8">
        <v>156507600000</v>
      </c>
      <c r="I56" s="40">
        <f>(1300000000)+(0.25%*(H56-150000000000))</f>
        <v>1316269000</v>
      </c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  <c r="AG56" s="40"/>
      <c r="AH56" s="40"/>
      <c r="AI56" s="40"/>
      <c r="AJ56" s="40"/>
      <c r="AK56" s="40"/>
      <c r="AL56" s="40"/>
      <c r="AM56" s="40"/>
      <c r="AN56" s="40"/>
      <c r="AO56" s="40"/>
      <c r="AP56" s="40"/>
      <c r="AQ56" s="40"/>
      <c r="AR56" s="40"/>
      <c r="AS56" s="40"/>
      <c r="AT56" s="22"/>
    </row>
    <row r="57" spans="2:50" ht="18.75" x14ac:dyDescent="0.3">
      <c r="B57" s="34">
        <f t="shared" si="8"/>
        <v>5</v>
      </c>
      <c r="C57" s="10" t="s">
        <v>47</v>
      </c>
      <c r="D57" s="10"/>
      <c r="E57" s="55">
        <v>0</v>
      </c>
      <c r="F57" s="55">
        <v>0</v>
      </c>
      <c r="G57" s="55">
        <f t="shared" si="7"/>
        <v>0</v>
      </c>
      <c r="H57" s="8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  <c r="AF57" s="40"/>
      <c r="AG57" s="40"/>
      <c r="AH57" s="40"/>
      <c r="AI57" s="40"/>
      <c r="AJ57" s="40"/>
      <c r="AK57" s="40"/>
      <c r="AL57" s="40"/>
      <c r="AM57" s="40"/>
      <c r="AN57" s="40"/>
      <c r="AO57" s="40"/>
      <c r="AP57" s="40"/>
      <c r="AQ57" s="40"/>
      <c r="AR57" s="40"/>
      <c r="AS57" s="40"/>
      <c r="AT57" s="22" t="s">
        <v>56</v>
      </c>
    </row>
    <row r="58" spans="2:50" s="14" customFormat="1" ht="18.75" customHeight="1" x14ac:dyDescent="0.3">
      <c r="B58" s="34">
        <f t="shared" si="8"/>
        <v>6</v>
      </c>
      <c r="C58" s="102" t="s">
        <v>84</v>
      </c>
      <c r="D58" s="102"/>
      <c r="E58" s="114"/>
      <c r="F58" s="107"/>
      <c r="G58" s="107"/>
      <c r="H58" s="97"/>
      <c r="I58" s="79"/>
      <c r="J58" s="79"/>
      <c r="K58" s="79"/>
      <c r="L58" s="79"/>
      <c r="M58" s="79"/>
      <c r="N58" s="79"/>
      <c r="O58" s="79"/>
      <c r="P58" s="79"/>
      <c r="Q58" s="79"/>
      <c r="R58" s="79"/>
      <c r="S58" s="79"/>
      <c r="T58" s="79"/>
      <c r="U58" s="79"/>
      <c r="V58" s="79"/>
      <c r="W58" s="79"/>
      <c r="X58" s="79"/>
      <c r="Y58" s="79"/>
      <c r="Z58" s="79"/>
      <c r="AA58" s="79"/>
      <c r="AB58" s="79"/>
      <c r="AC58" s="79"/>
      <c r="AD58" s="79"/>
      <c r="AE58" s="79"/>
      <c r="AF58" s="79"/>
      <c r="AG58" s="79"/>
      <c r="AH58" s="79"/>
      <c r="AI58" s="79"/>
      <c r="AJ58" s="79"/>
      <c r="AK58" s="79"/>
      <c r="AL58" s="79"/>
      <c r="AM58" s="79"/>
      <c r="AN58" s="79"/>
      <c r="AO58" s="79"/>
      <c r="AP58" s="79"/>
      <c r="AQ58" s="79"/>
      <c r="AR58" s="79"/>
      <c r="AS58" s="79"/>
      <c r="AT58" s="105"/>
    </row>
    <row r="59" spans="2:50" ht="18.75" x14ac:dyDescent="0.3">
      <c r="B59" s="34">
        <f t="shared" si="8"/>
        <v>7</v>
      </c>
      <c r="C59" s="35" t="s">
        <v>85</v>
      </c>
      <c r="D59" s="35"/>
      <c r="E59" s="69"/>
      <c r="F59" s="55"/>
      <c r="G59" s="55"/>
      <c r="H59" s="4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67"/>
      <c r="AX59" s="61"/>
    </row>
    <row r="60" spans="2:50" ht="18.75" x14ac:dyDescent="0.3">
      <c r="B60" s="34">
        <f t="shared" si="8"/>
        <v>8</v>
      </c>
      <c r="C60" s="10" t="s">
        <v>86</v>
      </c>
      <c r="D60" s="10"/>
      <c r="E60" s="70"/>
      <c r="F60" s="55"/>
      <c r="G60" s="55"/>
      <c r="H60" s="26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40"/>
      <c r="AI60" s="40"/>
      <c r="AJ60" s="40"/>
      <c r="AK60" s="40"/>
      <c r="AL60" s="40"/>
      <c r="AM60" s="40"/>
      <c r="AN60" s="40"/>
      <c r="AO60" s="40"/>
      <c r="AP60" s="40"/>
      <c r="AQ60" s="40"/>
      <c r="AR60" s="40"/>
      <c r="AS60" s="40"/>
      <c r="AT60" s="21"/>
      <c r="AX60" s="60"/>
    </row>
    <row r="61" spans="2:50" ht="18.75" x14ac:dyDescent="0.3">
      <c r="B61" s="34">
        <f t="shared" si="8"/>
        <v>9</v>
      </c>
      <c r="C61" s="10" t="s">
        <v>87</v>
      </c>
      <c r="D61" s="10"/>
      <c r="E61" s="55"/>
      <c r="F61" s="55"/>
      <c r="G61" s="55"/>
      <c r="H61" s="8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0"/>
      <c r="AH61" s="40"/>
      <c r="AI61" s="40"/>
      <c r="AJ61" s="40"/>
      <c r="AK61" s="40"/>
      <c r="AL61" s="40"/>
      <c r="AM61" s="40"/>
      <c r="AN61" s="40"/>
      <c r="AO61" s="40"/>
      <c r="AP61" s="40"/>
      <c r="AQ61" s="40"/>
      <c r="AR61" s="40"/>
      <c r="AS61" s="40"/>
      <c r="AT61" s="22"/>
    </row>
    <row r="62" spans="2:50" ht="18.75" x14ac:dyDescent="0.3">
      <c r="B62" s="34">
        <f t="shared" si="8"/>
        <v>10</v>
      </c>
      <c r="C62" s="10" t="s">
        <v>88</v>
      </c>
      <c r="D62" s="10"/>
      <c r="E62" s="55"/>
      <c r="F62" s="55"/>
      <c r="G62" s="55"/>
      <c r="H62" s="8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40"/>
      <c r="AH62" s="40"/>
      <c r="AI62" s="40"/>
      <c r="AJ62" s="40"/>
      <c r="AK62" s="40"/>
      <c r="AL62" s="40"/>
      <c r="AM62" s="40"/>
      <c r="AN62" s="40"/>
      <c r="AO62" s="40"/>
      <c r="AP62" s="40"/>
      <c r="AQ62" s="40"/>
      <c r="AR62" s="40"/>
      <c r="AS62" s="40"/>
      <c r="AT62" s="22"/>
    </row>
    <row r="63" spans="2:50" ht="18.75" x14ac:dyDescent="0.3">
      <c r="B63" s="34">
        <f t="shared" si="8"/>
        <v>11</v>
      </c>
      <c r="C63" s="10" t="s">
        <v>89</v>
      </c>
      <c r="D63" s="10"/>
      <c r="E63" s="55"/>
      <c r="F63" s="55"/>
      <c r="G63" s="55"/>
      <c r="H63" s="8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40"/>
      <c r="AG63" s="40"/>
      <c r="AH63" s="40"/>
      <c r="AI63" s="40"/>
      <c r="AJ63" s="40"/>
      <c r="AK63" s="40"/>
      <c r="AL63" s="40"/>
      <c r="AM63" s="40"/>
      <c r="AN63" s="40"/>
      <c r="AO63" s="40"/>
      <c r="AP63" s="40"/>
      <c r="AQ63" s="40"/>
      <c r="AR63" s="40"/>
      <c r="AS63" s="40"/>
      <c r="AT63" s="22"/>
    </row>
    <row r="64" spans="2:50" s="14" customFormat="1" ht="18.75" customHeight="1" x14ac:dyDescent="0.3">
      <c r="B64" s="128" t="s">
        <v>49</v>
      </c>
      <c r="C64" s="129"/>
      <c r="D64" s="129"/>
      <c r="E64" s="129"/>
      <c r="F64" s="129"/>
      <c r="G64" s="129"/>
      <c r="H64" s="129"/>
      <c r="I64" s="129"/>
      <c r="J64" s="129"/>
      <c r="K64" s="129"/>
      <c r="L64" s="129"/>
      <c r="M64" s="129"/>
      <c r="N64" s="129"/>
      <c r="O64" s="129"/>
      <c r="P64" s="129"/>
      <c r="Q64" s="129"/>
      <c r="R64" s="129"/>
      <c r="S64" s="129"/>
      <c r="T64" s="129"/>
      <c r="U64" s="129"/>
      <c r="V64" s="129"/>
      <c r="W64" s="129"/>
      <c r="X64" s="129"/>
      <c r="Y64" s="129"/>
      <c r="Z64" s="129"/>
      <c r="AA64" s="129"/>
      <c r="AB64" s="129"/>
      <c r="AC64" s="129"/>
      <c r="AD64" s="129"/>
      <c r="AE64" s="129"/>
      <c r="AF64" s="129"/>
      <c r="AG64" s="129"/>
      <c r="AH64" s="129"/>
      <c r="AI64" s="129"/>
      <c r="AJ64" s="129"/>
      <c r="AK64" s="129"/>
      <c r="AL64" s="129"/>
      <c r="AM64" s="129"/>
      <c r="AN64" s="129"/>
      <c r="AO64" s="129"/>
      <c r="AP64" s="129"/>
      <c r="AQ64" s="129"/>
      <c r="AR64" s="129"/>
      <c r="AS64" s="129"/>
      <c r="AT64" s="130"/>
      <c r="AX64" s="63"/>
    </row>
    <row r="65" spans="1:50" s="14" customFormat="1" ht="18.75" customHeight="1" x14ac:dyDescent="0.3">
      <c r="B65" s="28">
        <v>1</v>
      </c>
      <c r="C65" s="29" t="s">
        <v>50</v>
      </c>
      <c r="D65" s="32"/>
      <c r="E65" s="55">
        <f>710+24</f>
        <v>734</v>
      </c>
      <c r="F65" s="55">
        <v>0</v>
      </c>
      <c r="G65" s="55">
        <f t="shared" si="7"/>
        <v>734</v>
      </c>
      <c r="H65" s="4">
        <v>262845000000</v>
      </c>
      <c r="I65" s="40">
        <f>(1675000000)+(0.2%*(H65-250000000000))</f>
        <v>1700690000</v>
      </c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  <c r="AG65" s="40"/>
      <c r="AH65" s="40"/>
      <c r="AI65" s="40"/>
      <c r="AJ65" s="40"/>
      <c r="AK65" s="40"/>
      <c r="AL65" s="40"/>
      <c r="AM65" s="40"/>
      <c r="AN65" s="40"/>
      <c r="AO65" s="40"/>
      <c r="AP65" s="40"/>
      <c r="AQ65" s="40"/>
      <c r="AR65" s="40"/>
      <c r="AS65" s="40"/>
      <c r="AT65" s="30"/>
    </row>
    <row r="66" spans="1:50" ht="18.75" x14ac:dyDescent="0.3">
      <c r="B66" s="34">
        <f>B65+1</f>
        <v>2</v>
      </c>
      <c r="C66" s="35" t="s">
        <v>51</v>
      </c>
      <c r="D66" s="35"/>
      <c r="E66" s="69">
        <v>1556</v>
      </c>
      <c r="F66" s="55">
        <v>0</v>
      </c>
      <c r="G66" s="71">
        <f t="shared" si="7"/>
        <v>1556</v>
      </c>
      <c r="H66" s="4">
        <v>1600000000000</v>
      </c>
      <c r="I66" s="40">
        <f>(2175000000)+(0.15%*(H66-500000000000))</f>
        <v>3825000000</v>
      </c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  <c r="AF66" s="40"/>
      <c r="AG66" s="40"/>
      <c r="AH66" s="40"/>
      <c r="AI66" s="40"/>
      <c r="AJ66" s="40"/>
      <c r="AK66" s="40"/>
      <c r="AL66" s="40"/>
      <c r="AM66" s="40"/>
      <c r="AN66" s="40"/>
      <c r="AO66" s="40"/>
      <c r="AP66" s="40"/>
      <c r="AQ66" s="40"/>
      <c r="AR66" s="40"/>
      <c r="AS66" s="40"/>
      <c r="AT66" s="21"/>
      <c r="AX66" s="61"/>
    </row>
    <row r="67" spans="1:50" ht="18.75" x14ac:dyDescent="0.3">
      <c r="B67" s="34">
        <f t="shared" ref="B67:B72" si="9">B66+1</f>
        <v>3</v>
      </c>
      <c r="C67" s="10" t="s">
        <v>52</v>
      </c>
      <c r="D67" s="10"/>
      <c r="E67" s="70">
        <v>4061</v>
      </c>
      <c r="F67" s="55">
        <v>0</v>
      </c>
      <c r="G67" s="71">
        <f t="shared" si="7"/>
        <v>4061</v>
      </c>
      <c r="H67" s="26">
        <v>1500000000000</v>
      </c>
      <c r="I67" s="40">
        <f>(2175000000)+(0.15%*(H67-500000000000))</f>
        <v>3675000000</v>
      </c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  <c r="AF67" s="40"/>
      <c r="AG67" s="40"/>
      <c r="AH67" s="40"/>
      <c r="AI67" s="40"/>
      <c r="AJ67" s="40"/>
      <c r="AK67" s="40"/>
      <c r="AL67" s="40"/>
      <c r="AM67" s="40"/>
      <c r="AN67" s="40"/>
      <c r="AO67" s="40"/>
      <c r="AP67" s="40"/>
      <c r="AQ67" s="40"/>
      <c r="AR67" s="40"/>
      <c r="AS67" s="40"/>
      <c r="AT67" s="21"/>
      <c r="AX67" s="60"/>
    </row>
    <row r="68" spans="1:50" ht="18.75" x14ac:dyDescent="0.3">
      <c r="B68" s="34">
        <f t="shared" si="9"/>
        <v>4</v>
      </c>
      <c r="C68" s="10" t="s">
        <v>53</v>
      </c>
      <c r="D68" s="10"/>
      <c r="E68" s="55">
        <v>128</v>
      </c>
      <c r="F68" s="55">
        <v>0</v>
      </c>
      <c r="G68" s="55">
        <f t="shared" si="7"/>
        <v>128</v>
      </c>
      <c r="H68" s="8">
        <v>200000000000</v>
      </c>
      <c r="I68" s="40">
        <f>(1300000000)+(0.25%*(H68-150000000000))</f>
        <v>1425000000</v>
      </c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  <c r="AF68" s="40"/>
      <c r="AG68" s="40"/>
      <c r="AH68" s="40"/>
      <c r="AI68" s="40"/>
      <c r="AJ68" s="40"/>
      <c r="AK68" s="40"/>
      <c r="AL68" s="40"/>
      <c r="AM68" s="40"/>
      <c r="AN68" s="40"/>
      <c r="AO68" s="40"/>
      <c r="AP68" s="40"/>
      <c r="AQ68" s="40"/>
      <c r="AR68" s="40"/>
      <c r="AS68" s="40"/>
      <c r="AT68" s="22"/>
    </row>
    <row r="69" spans="1:50" s="14" customFormat="1" ht="18.75" customHeight="1" x14ac:dyDescent="0.3">
      <c r="B69" s="34">
        <f t="shared" si="9"/>
        <v>5</v>
      </c>
      <c r="C69" s="32" t="s">
        <v>90</v>
      </c>
      <c r="D69" s="32"/>
      <c r="E69" s="55"/>
      <c r="F69" s="55"/>
      <c r="G69" s="55"/>
      <c r="H69" s="4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  <c r="AF69" s="40"/>
      <c r="AG69" s="40"/>
      <c r="AH69" s="40"/>
      <c r="AI69" s="40"/>
      <c r="AJ69" s="40"/>
      <c r="AK69" s="40"/>
      <c r="AL69" s="40"/>
      <c r="AM69" s="40"/>
      <c r="AN69" s="40"/>
      <c r="AO69" s="40"/>
      <c r="AP69" s="40"/>
      <c r="AQ69" s="40"/>
      <c r="AR69" s="40"/>
      <c r="AS69" s="40"/>
      <c r="AT69" s="30"/>
    </row>
    <row r="70" spans="1:50" ht="18.75" x14ac:dyDescent="0.3">
      <c r="B70" s="34">
        <f t="shared" si="9"/>
        <v>6</v>
      </c>
      <c r="C70" s="35" t="s">
        <v>91</v>
      </c>
      <c r="D70" s="35"/>
      <c r="E70" s="69"/>
      <c r="F70" s="55"/>
      <c r="G70" s="71"/>
      <c r="H70" s="4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0"/>
      <c r="AH70" s="40"/>
      <c r="AI70" s="40"/>
      <c r="AJ70" s="40"/>
      <c r="AK70" s="40"/>
      <c r="AL70" s="40"/>
      <c r="AM70" s="40"/>
      <c r="AN70" s="40"/>
      <c r="AO70" s="40"/>
      <c r="AP70" s="40"/>
      <c r="AQ70" s="40"/>
      <c r="AR70" s="40"/>
      <c r="AS70" s="40"/>
      <c r="AT70" s="21"/>
      <c r="AX70" s="61"/>
    </row>
    <row r="71" spans="1:50" ht="18.75" x14ac:dyDescent="0.3">
      <c r="B71" s="34">
        <f t="shared" si="9"/>
        <v>7</v>
      </c>
      <c r="C71" s="10" t="s">
        <v>92</v>
      </c>
      <c r="D71" s="10"/>
      <c r="E71" s="70"/>
      <c r="F71" s="55"/>
      <c r="G71" s="71"/>
      <c r="H71" s="26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  <c r="AF71" s="40"/>
      <c r="AG71" s="40"/>
      <c r="AH71" s="40"/>
      <c r="AI71" s="40"/>
      <c r="AJ71" s="40"/>
      <c r="AK71" s="40"/>
      <c r="AL71" s="40"/>
      <c r="AM71" s="40"/>
      <c r="AN71" s="40"/>
      <c r="AO71" s="40"/>
      <c r="AP71" s="40"/>
      <c r="AQ71" s="40"/>
      <c r="AR71" s="40"/>
      <c r="AS71" s="40"/>
      <c r="AT71" s="21"/>
      <c r="AX71" s="60"/>
    </row>
    <row r="72" spans="1:50" ht="18.75" x14ac:dyDescent="0.3">
      <c r="B72" s="34">
        <f t="shared" si="9"/>
        <v>8</v>
      </c>
      <c r="C72" s="10" t="s">
        <v>93</v>
      </c>
      <c r="D72" s="10"/>
      <c r="E72" s="55"/>
      <c r="F72" s="55"/>
      <c r="G72" s="55"/>
      <c r="H72" s="8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  <c r="AF72" s="40"/>
      <c r="AG72" s="40"/>
      <c r="AH72" s="40"/>
      <c r="AI72" s="40"/>
      <c r="AJ72" s="40"/>
      <c r="AK72" s="40"/>
      <c r="AL72" s="40"/>
      <c r="AM72" s="40"/>
      <c r="AN72" s="40"/>
      <c r="AO72" s="40"/>
      <c r="AP72" s="40"/>
      <c r="AQ72" s="40"/>
      <c r="AR72" s="40"/>
      <c r="AS72" s="40"/>
      <c r="AT72" s="22"/>
    </row>
    <row r="73" spans="1:50" s="42" customFormat="1" ht="27" customHeight="1" x14ac:dyDescent="0.25">
      <c r="B73" s="119" t="s">
        <v>22</v>
      </c>
      <c r="C73" s="120"/>
      <c r="D73" s="120"/>
      <c r="E73" s="23">
        <f>SUM(E7:E68)</f>
        <v>26438.58</v>
      </c>
      <c r="F73" s="23">
        <f>SUM(F7:F68)</f>
        <v>7850.0399999999991</v>
      </c>
      <c r="G73" s="23">
        <f>SUM(G7:G68)</f>
        <v>18588.54</v>
      </c>
      <c r="H73" s="23">
        <f>SUM(H7:H68)</f>
        <v>10366851802697</v>
      </c>
      <c r="I73" s="23">
        <f>SUM(I7:I68)</f>
        <v>47327410137.753998</v>
      </c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/>
      <c r="AQ73" s="23"/>
      <c r="AR73" s="23"/>
      <c r="AS73" s="23"/>
      <c r="AT73" s="58"/>
    </row>
    <row r="74" spans="1:50" ht="18.75" x14ac:dyDescent="0.3">
      <c r="C74" s="59" t="s">
        <v>40</v>
      </c>
      <c r="D74" s="2" t="s">
        <v>41</v>
      </c>
      <c r="F74" s="24"/>
      <c r="G74" s="24"/>
      <c r="AT74" s="24"/>
    </row>
    <row r="75" spans="1:50" x14ac:dyDescent="0.25">
      <c r="A75" s="2" t="s">
        <v>106</v>
      </c>
      <c r="F75" s="24"/>
      <c r="G75" s="24"/>
      <c r="AT75" s="24"/>
    </row>
    <row r="76" spans="1:50" x14ac:dyDescent="0.25">
      <c r="F76" s="24"/>
      <c r="G76" s="24"/>
      <c r="AT76" s="24"/>
    </row>
    <row r="77" spans="1:50" x14ac:dyDescent="0.25">
      <c r="F77" s="24"/>
      <c r="G77" s="24"/>
      <c r="AT77" s="24"/>
    </row>
    <row r="78" spans="1:50" x14ac:dyDescent="0.25">
      <c r="F78" s="24"/>
      <c r="G78" s="24"/>
      <c r="AT78" s="24"/>
    </row>
    <row r="79" spans="1:50" x14ac:dyDescent="0.25">
      <c r="F79" s="24"/>
      <c r="G79" s="24"/>
      <c r="AT79" s="24"/>
    </row>
    <row r="80" spans="1:50" x14ac:dyDescent="0.25">
      <c r="F80" s="24"/>
      <c r="G80" s="24"/>
      <c r="AT80" s="24"/>
    </row>
    <row r="81" spans="6:46" x14ac:dyDescent="0.25">
      <c r="F81" s="24"/>
      <c r="G81" s="24"/>
      <c r="AT81" s="24"/>
    </row>
    <row r="82" spans="6:46" x14ac:dyDescent="0.25">
      <c r="F82" s="24"/>
      <c r="G82" s="24"/>
      <c r="AT82" s="24"/>
    </row>
    <row r="83" spans="6:46" x14ac:dyDescent="0.25">
      <c r="F83" s="24"/>
      <c r="G83" s="24"/>
      <c r="AT83" s="24"/>
    </row>
    <row r="84" spans="6:46" x14ac:dyDescent="0.25">
      <c r="F84" s="24"/>
      <c r="G84" s="24"/>
      <c r="AT84" s="24"/>
    </row>
    <row r="85" spans="6:46" x14ac:dyDescent="0.25">
      <c r="F85" s="24"/>
      <c r="G85" s="24"/>
      <c r="AT85" s="24"/>
    </row>
    <row r="86" spans="6:46" x14ac:dyDescent="0.25">
      <c r="F86" s="24"/>
      <c r="G86" s="24"/>
      <c r="AT86" s="24"/>
    </row>
    <row r="87" spans="6:46" x14ac:dyDescent="0.25">
      <c r="F87" s="24"/>
      <c r="G87" s="24"/>
      <c r="AT87" s="24"/>
    </row>
    <row r="88" spans="6:46" x14ac:dyDescent="0.25">
      <c r="F88" s="24"/>
      <c r="G88" s="24"/>
      <c r="AT88" s="24"/>
    </row>
    <row r="89" spans="6:46" x14ac:dyDescent="0.25">
      <c r="F89" s="24"/>
      <c r="G89" s="24"/>
      <c r="AT89" s="24"/>
    </row>
    <row r="90" spans="6:46" x14ac:dyDescent="0.25">
      <c r="F90" s="24"/>
      <c r="G90" s="24"/>
      <c r="AT90" s="24"/>
    </row>
    <row r="91" spans="6:46" x14ac:dyDescent="0.25">
      <c r="F91" s="24"/>
      <c r="G91" s="24"/>
      <c r="AT91" s="24"/>
    </row>
    <row r="92" spans="6:46" x14ac:dyDescent="0.25">
      <c r="F92" s="24"/>
      <c r="G92" s="24"/>
      <c r="AT92" s="24"/>
    </row>
    <row r="93" spans="6:46" x14ac:dyDescent="0.25">
      <c r="F93" s="24"/>
      <c r="G93" s="24"/>
      <c r="AT93" s="24"/>
    </row>
    <row r="94" spans="6:46" x14ac:dyDescent="0.25">
      <c r="F94" s="24"/>
      <c r="G94" s="24"/>
      <c r="AT94" s="24"/>
    </row>
    <row r="95" spans="6:46" x14ac:dyDescent="0.25">
      <c r="F95" s="24"/>
      <c r="G95" s="24"/>
      <c r="AT95" s="24"/>
    </row>
    <row r="96" spans="6:46" x14ac:dyDescent="0.25">
      <c r="F96" s="24"/>
      <c r="G96" s="24"/>
      <c r="AT96" s="24"/>
    </row>
    <row r="97" spans="6:46" x14ac:dyDescent="0.25">
      <c r="F97" s="24"/>
      <c r="G97" s="24"/>
      <c r="AT97" s="24"/>
    </row>
    <row r="98" spans="6:46" x14ac:dyDescent="0.25">
      <c r="F98" s="24"/>
      <c r="G98" s="24"/>
      <c r="AT98" s="24"/>
    </row>
    <row r="99" spans="6:46" x14ac:dyDescent="0.25">
      <c r="F99" s="24"/>
      <c r="G99" s="24"/>
      <c r="AT99" s="24"/>
    </row>
    <row r="100" spans="6:46" x14ac:dyDescent="0.25">
      <c r="F100" s="24"/>
      <c r="G100" s="24"/>
      <c r="AT100" s="24"/>
    </row>
    <row r="101" spans="6:46" x14ac:dyDescent="0.25">
      <c r="F101" s="24"/>
      <c r="G101" s="24"/>
      <c r="AT101" s="24"/>
    </row>
    <row r="102" spans="6:46" x14ac:dyDescent="0.25">
      <c r="F102" s="24"/>
      <c r="G102" s="24"/>
      <c r="AT102" s="24"/>
    </row>
    <row r="103" spans="6:46" x14ac:dyDescent="0.25">
      <c r="F103" s="24"/>
      <c r="G103" s="24"/>
      <c r="AT103" s="24"/>
    </row>
    <row r="104" spans="6:46" x14ac:dyDescent="0.25">
      <c r="F104" s="24"/>
      <c r="G104" s="24"/>
      <c r="AT104" s="24"/>
    </row>
    <row r="105" spans="6:46" x14ac:dyDescent="0.25">
      <c r="F105" s="24"/>
      <c r="G105" s="24"/>
      <c r="AT105" s="24"/>
    </row>
    <row r="106" spans="6:46" x14ac:dyDescent="0.25">
      <c r="F106" s="24"/>
      <c r="G106" s="24"/>
      <c r="AT106" s="24"/>
    </row>
    <row r="107" spans="6:46" x14ac:dyDescent="0.25">
      <c r="F107" s="24"/>
      <c r="G107" s="24"/>
      <c r="AT107" s="24"/>
    </row>
    <row r="108" spans="6:46" x14ac:dyDescent="0.25">
      <c r="F108" s="24"/>
      <c r="G108" s="24"/>
      <c r="AT108" s="24"/>
    </row>
    <row r="109" spans="6:46" x14ac:dyDescent="0.25">
      <c r="F109" s="24"/>
      <c r="G109" s="24"/>
      <c r="AT109" s="24"/>
    </row>
    <row r="110" spans="6:46" x14ac:dyDescent="0.25">
      <c r="F110" s="24"/>
      <c r="G110" s="24"/>
      <c r="AT110" s="24"/>
    </row>
    <row r="111" spans="6:46" x14ac:dyDescent="0.25">
      <c r="F111" s="24"/>
      <c r="G111" s="24"/>
      <c r="AT111" s="24"/>
    </row>
    <row r="112" spans="6:46" x14ac:dyDescent="0.25">
      <c r="F112" s="24"/>
      <c r="G112" s="24"/>
      <c r="AT112" s="24"/>
    </row>
    <row r="113" spans="6:46" x14ac:dyDescent="0.25">
      <c r="F113" s="24"/>
      <c r="G113" s="24"/>
      <c r="AT113" s="24"/>
    </row>
    <row r="114" spans="6:46" x14ac:dyDescent="0.25">
      <c r="F114" s="24"/>
      <c r="G114" s="24"/>
      <c r="AT114" s="24"/>
    </row>
    <row r="115" spans="6:46" x14ac:dyDescent="0.25">
      <c r="F115" s="24"/>
      <c r="G115" s="24"/>
      <c r="AT115" s="24"/>
    </row>
    <row r="116" spans="6:46" x14ac:dyDescent="0.25">
      <c r="F116" s="24"/>
      <c r="G116" s="24"/>
      <c r="AT116" s="24"/>
    </row>
    <row r="117" spans="6:46" x14ac:dyDescent="0.25">
      <c r="F117" s="24"/>
      <c r="G117" s="24"/>
      <c r="AT117" s="24"/>
    </row>
    <row r="118" spans="6:46" x14ac:dyDescent="0.25">
      <c r="F118" s="24"/>
      <c r="G118" s="24"/>
      <c r="AT118" s="24"/>
    </row>
    <row r="119" spans="6:46" x14ac:dyDescent="0.25">
      <c r="F119" s="24"/>
      <c r="G119" s="24"/>
      <c r="AT119" s="24"/>
    </row>
    <row r="120" spans="6:46" x14ac:dyDescent="0.25">
      <c r="F120" s="24"/>
      <c r="G120" s="24"/>
      <c r="AT120" s="24"/>
    </row>
    <row r="121" spans="6:46" x14ac:dyDescent="0.25">
      <c r="F121" s="24"/>
      <c r="G121" s="24"/>
      <c r="AT121" s="24"/>
    </row>
    <row r="122" spans="6:46" x14ac:dyDescent="0.25">
      <c r="F122" s="24"/>
      <c r="G122" s="24"/>
      <c r="AT122" s="24"/>
    </row>
    <row r="123" spans="6:46" x14ac:dyDescent="0.25">
      <c r="F123" s="24"/>
      <c r="G123" s="24"/>
      <c r="AT123" s="24"/>
    </row>
    <row r="124" spans="6:46" x14ac:dyDescent="0.25">
      <c r="F124" s="24"/>
      <c r="G124" s="24"/>
      <c r="AT124" s="24"/>
    </row>
    <row r="125" spans="6:46" x14ac:dyDescent="0.25">
      <c r="F125" s="24"/>
      <c r="G125" s="24"/>
      <c r="AT125" s="24"/>
    </row>
    <row r="126" spans="6:46" x14ac:dyDescent="0.25">
      <c r="F126" s="24"/>
      <c r="G126" s="24"/>
      <c r="AT126" s="24"/>
    </row>
    <row r="127" spans="6:46" x14ac:dyDescent="0.25">
      <c r="F127" s="24"/>
      <c r="G127" s="24"/>
      <c r="AT127" s="24"/>
    </row>
    <row r="128" spans="6:46" x14ac:dyDescent="0.25">
      <c r="F128" s="24"/>
      <c r="G128" s="24"/>
      <c r="AT128" s="24"/>
    </row>
    <row r="129" spans="6:46" x14ac:dyDescent="0.25">
      <c r="F129" s="24"/>
      <c r="G129" s="24"/>
      <c r="AT129" s="24"/>
    </row>
    <row r="130" spans="6:46" x14ac:dyDescent="0.25">
      <c r="F130" s="24"/>
      <c r="G130" s="24"/>
      <c r="AT130" s="24"/>
    </row>
    <row r="131" spans="6:46" x14ac:dyDescent="0.25">
      <c r="F131" s="24"/>
      <c r="G131" s="24"/>
      <c r="AT131" s="24"/>
    </row>
    <row r="132" spans="6:46" x14ac:dyDescent="0.25">
      <c r="F132" s="24"/>
      <c r="G132" s="24"/>
      <c r="AT132" s="24"/>
    </row>
    <row r="133" spans="6:46" x14ac:dyDescent="0.25">
      <c r="F133" s="24"/>
      <c r="G133" s="24"/>
      <c r="AT133" s="24"/>
    </row>
    <row r="134" spans="6:46" x14ac:dyDescent="0.25">
      <c r="F134" s="24"/>
      <c r="G134" s="24"/>
      <c r="AT134" s="24"/>
    </row>
    <row r="135" spans="6:46" x14ac:dyDescent="0.25">
      <c r="F135" s="24"/>
      <c r="G135" s="24"/>
      <c r="AT135" s="24"/>
    </row>
    <row r="136" spans="6:46" x14ac:dyDescent="0.25">
      <c r="F136" s="24"/>
      <c r="G136" s="24"/>
      <c r="AT136" s="24"/>
    </row>
    <row r="137" spans="6:46" x14ac:dyDescent="0.25">
      <c r="F137" s="24"/>
      <c r="G137" s="24"/>
      <c r="AT137" s="24"/>
    </row>
    <row r="138" spans="6:46" x14ac:dyDescent="0.25">
      <c r="F138" s="24"/>
      <c r="G138" s="24"/>
      <c r="AT138" s="24"/>
    </row>
    <row r="139" spans="6:46" x14ac:dyDescent="0.25">
      <c r="F139" s="24"/>
      <c r="G139" s="24"/>
      <c r="AT139" s="24"/>
    </row>
    <row r="140" spans="6:46" x14ac:dyDescent="0.25">
      <c r="F140" s="24"/>
      <c r="G140" s="24"/>
      <c r="AT140" s="24"/>
    </row>
    <row r="141" spans="6:46" x14ac:dyDescent="0.25">
      <c r="F141" s="24"/>
      <c r="G141" s="24"/>
      <c r="AT141" s="24"/>
    </row>
    <row r="142" spans="6:46" x14ac:dyDescent="0.25">
      <c r="F142" s="24"/>
      <c r="G142" s="24"/>
      <c r="AT142" s="24"/>
    </row>
    <row r="143" spans="6:46" x14ac:dyDescent="0.25">
      <c r="F143" s="24"/>
      <c r="G143" s="24"/>
      <c r="AT143" s="24"/>
    </row>
    <row r="144" spans="6:46" x14ac:dyDescent="0.25">
      <c r="F144" s="24"/>
      <c r="G144" s="24"/>
      <c r="AT144" s="24"/>
    </row>
    <row r="145" spans="6:46" x14ac:dyDescent="0.25">
      <c r="F145" s="24"/>
      <c r="G145" s="24"/>
      <c r="AT145" s="24"/>
    </row>
    <row r="146" spans="6:46" x14ac:dyDescent="0.25">
      <c r="F146" s="24"/>
      <c r="G146" s="24"/>
      <c r="AT146" s="24"/>
    </row>
    <row r="147" spans="6:46" x14ac:dyDescent="0.25">
      <c r="F147" s="24"/>
      <c r="G147" s="24"/>
      <c r="AT147" s="24"/>
    </row>
    <row r="148" spans="6:46" x14ac:dyDescent="0.25">
      <c r="F148" s="24"/>
      <c r="G148" s="24"/>
      <c r="AT148" s="24"/>
    </row>
    <row r="149" spans="6:46" x14ac:dyDescent="0.25">
      <c r="F149" s="24"/>
      <c r="G149" s="24"/>
      <c r="AT149" s="24"/>
    </row>
    <row r="150" spans="6:46" x14ac:dyDescent="0.25">
      <c r="F150" s="24"/>
      <c r="G150" s="24"/>
      <c r="AT150" s="24"/>
    </row>
    <row r="151" spans="6:46" x14ac:dyDescent="0.25">
      <c r="F151" s="24"/>
      <c r="G151" s="24"/>
      <c r="AT151" s="24"/>
    </row>
    <row r="152" spans="6:46" x14ac:dyDescent="0.25">
      <c r="F152" s="24"/>
      <c r="G152" s="24"/>
      <c r="AT152" s="24"/>
    </row>
    <row r="153" spans="6:46" x14ac:dyDescent="0.25">
      <c r="F153" s="24"/>
      <c r="G153" s="24"/>
      <c r="AT153" s="24"/>
    </row>
  </sheetData>
  <mergeCells count="32">
    <mergeCell ref="AH4:AJ4"/>
    <mergeCell ref="AK4:AM4"/>
    <mergeCell ref="AN4:AP4"/>
    <mergeCell ref="AQ4:AS4"/>
    <mergeCell ref="J3:AS3"/>
    <mergeCell ref="C21:D21"/>
    <mergeCell ref="E3:E5"/>
    <mergeCell ref="F3:F5"/>
    <mergeCell ref="G3:G5"/>
    <mergeCell ref="H4:H5"/>
    <mergeCell ref="J4:L4"/>
    <mergeCell ref="M4:O4"/>
    <mergeCell ref="P4:R4"/>
    <mergeCell ref="S4:U4"/>
    <mergeCell ref="V4:X4"/>
    <mergeCell ref="Y4:AA4"/>
    <mergeCell ref="AB4:AD4"/>
    <mergeCell ref="AE4:AG4"/>
    <mergeCell ref="B1:AT1"/>
    <mergeCell ref="C36:D36"/>
    <mergeCell ref="B73:D73"/>
    <mergeCell ref="H3:I3"/>
    <mergeCell ref="B6:AT6"/>
    <mergeCell ref="B27:AT27"/>
    <mergeCell ref="B33:AT33"/>
    <mergeCell ref="B42:AT42"/>
    <mergeCell ref="B52:AT52"/>
    <mergeCell ref="B64:AT64"/>
    <mergeCell ref="I4:I5"/>
    <mergeCell ref="AT3:AT5"/>
    <mergeCell ref="B3:B5"/>
    <mergeCell ref="C3:D5"/>
  </mergeCells>
  <pageMargins left="0" right="0" top="0.5" bottom="0.5" header="0.3" footer="0.3"/>
  <pageSetup paperSize="8" scale="45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TANAH</vt:lpstr>
      <vt:lpstr>TANAH!Print_Area</vt:lpstr>
      <vt:lpstr>TANAH!Print_Titles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konservasi</dc:creator>
  <cp:lastModifiedBy>Pusat Bendungan Wilayah Barat</cp:lastModifiedBy>
  <cp:lastPrinted>2016-12-07T05:45:50Z</cp:lastPrinted>
  <dcterms:created xsi:type="dcterms:W3CDTF">2016-06-20T03:23:18Z</dcterms:created>
  <dcterms:modified xsi:type="dcterms:W3CDTF">2016-12-07T06:05:23Z</dcterms:modified>
</cp:coreProperties>
</file>